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A ANUAL 2022\2023\"/>
    </mc:Choice>
  </mc:AlternateContent>
  <xr:revisionPtr revIDLastSave="0" documentId="8_{492A4CD3-52F3-458F-AE79-4AB1718E1EF5}" xr6:coauthVersionLast="36" xr6:coauthVersionMax="36" xr10:uidLastSave="{00000000-0000-0000-0000-000000000000}"/>
  <bookViews>
    <workbookView xWindow="0" yWindow="0" windowWidth="28800" windowHeight="12225" firstSheet="3" activeTab="4" xr2:uid="{00000000-000D-0000-FFFF-FFFF00000000}"/>
  </bookViews>
  <sheets>
    <sheet name="2000" sheetId="3" state="hidden" r:id="rId1"/>
    <sheet name="Hoja4" sheetId="4" state="hidden" r:id="rId2"/>
    <sheet name="3000" sheetId="5" state="hidden" r:id="rId3"/>
    <sheet name="CAPITULO_2000_23" sheetId="25" r:id="rId4"/>
    <sheet name="CAPITULO_3000_23" sheetId="22" r:id="rId5"/>
  </sheets>
  <definedNames>
    <definedName name="_xlnm.Print_Area" localSheetId="3">CAPITULO_2000_23!$A$1:$AA$153</definedName>
    <definedName name="_xlnm.Print_Area" localSheetId="4">CAPITULO_3000_23!$A$1:$AA$224</definedName>
  </definedNames>
  <calcPr calcId="191029"/>
</workbook>
</file>

<file path=xl/calcChain.xml><?xml version="1.0" encoding="utf-8"?>
<calcChain xmlns="http://schemas.openxmlformats.org/spreadsheetml/2006/main">
  <c r="E219" i="22" l="1"/>
  <c r="E48" i="25"/>
  <c r="E51" i="25" s="1"/>
  <c r="D51" i="25"/>
  <c r="C51" i="25"/>
  <c r="C146" i="25"/>
  <c r="C124" i="25"/>
  <c r="C108" i="25"/>
  <c r="D97" i="25"/>
  <c r="C81" i="25"/>
  <c r="C24" i="25"/>
  <c r="D146" i="25"/>
  <c r="E129" i="25"/>
  <c r="E92" i="25"/>
  <c r="D24" i="25"/>
  <c r="E196" i="22" l="1"/>
  <c r="D196" i="22"/>
  <c r="F126" i="22"/>
  <c r="E143" i="25" l="1"/>
  <c r="E139" i="25"/>
  <c r="E137" i="25"/>
  <c r="E135" i="25"/>
  <c r="E133" i="25"/>
  <c r="E131" i="25"/>
  <c r="S141" i="25"/>
  <c r="R141" i="25"/>
  <c r="T139" i="25"/>
  <c r="S139" i="25"/>
  <c r="R139" i="25"/>
  <c r="E118" i="25"/>
  <c r="D124" i="25"/>
  <c r="E73" i="25"/>
  <c r="E69" i="25"/>
  <c r="E70" i="25"/>
  <c r="E71" i="25"/>
  <c r="E72" i="25"/>
  <c r="E74" i="25"/>
  <c r="E68" i="25"/>
  <c r="D81" i="25"/>
  <c r="D38" i="25"/>
  <c r="C38" i="25"/>
  <c r="T33" i="25"/>
  <c r="S33" i="25"/>
  <c r="R33" i="25"/>
  <c r="E33" i="25"/>
  <c r="E22" i="25"/>
  <c r="E20" i="25"/>
  <c r="E13" i="25"/>
  <c r="Y22" i="25"/>
  <c r="T22" i="25"/>
  <c r="S22" i="25"/>
  <c r="R22" i="25"/>
  <c r="Y20" i="25"/>
  <c r="T20" i="25"/>
  <c r="S20" i="25"/>
  <c r="R20" i="25"/>
  <c r="D139" i="22"/>
  <c r="F128" i="22"/>
  <c r="D90" i="22"/>
  <c r="D20" i="22"/>
  <c r="F124" i="22"/>
  <c r="F122" i="22"/>
  <c r="F120" i="22"/>
  <c r="F118" i="22"/>
  <c r="F79" i="22"/>
  <c r="F77" i="22"/>
  <c r="F18" i="22"/>
  <c r="F16" i="22"/>
  <c r="F6" i="22"/>
  <c r="F4" i="22"/>
  <c r="E146" i="25" l="1"/>
  <c r="E81" i="25"/>
  <c r="E90" i="22"/>
  <c r="E139" i="22"/>
  <c r="E20" i="22"/>
  <c r="F155" i="22" l="1"/>
  <c r="S155" i="22"/>
  <c r="F157" i="22"/>
  <c r="S157" i="22"/>
  <c r="F159" i="22"/>
  <c r="S159" i="22"/>
  <c r="F161" i="22"/>
  <c r="S161" i="22"/>
  <c r="F163" i="22"/>
  <c r="S163" i="22"/>
  <c r="D167" i="22"/>
  <c r="E167" i="22"/>
  <c r="E214" i="22"/>
  <c r="T189" i="22"/>
  <c r="T96" i="22"/>
  <c r="T120" i="25"/>
  <c r="T114" i="25"/>
  <c r="T104" i="25"/>
  <c r="T102" i="25"/>
  <c r="T94" i="25"/>
  <c r="T92" i="25"/>
  <c r="T90" i="25"/>
  <c r="T88" i="25"/>
  <c r="T31" i="25"/>
  <c r="T13" i="25"/>
  <c r="T11" i="25"/>
  <c r="T134" i="22"/>
  <c r="T128" i="22"/>
  <c r="T114" i="22"/>
  <c r="T101" i="22"/>
  <c r="T87" i="22"/>
  <c r="T85" i="22"/>
  <c r="T81" i="22"/>
  <c r="T65" i="22"/>
  <c r="T53" i="22"/>
  <c r="T51" i="22"/>
  <c r="T49" i="22"/>
  <c r="T47" i="22"/>
  <c r="T10" i="22"/>
  <c r="T12" i="22"/>
  <c r="T14" i="22"/>
  <c r="T4" i="22"/>
  <c r="F49" i="22"/>
  <c r="R16" i="25"/>
  <c r="S16" i="25"/>
  <c r="Y16" i="25"/>
  <c r="R18" i="25"/>
  <c r="S18" i="25"/>
  <c r="Y18" i="25"/>
  <c r="R35" i="25"/>
  <c r="S35" i="25"/>
  <c r="S191" i="22"/>
  <c r="F193" i="22"/>
  <c r="S193" i="22"/>
  <c r="S189" i="22"/>
  <c r="F189" i="22"/>
  <c r="F196" i="22" s="1"/>
  <c r="S81" i="22"/>
  <c r="S49" i="22"/>
  <c r="S64" i="25"/>
  <c r="R64" i="25"/>
  <c r="R120" i="25"/>
  <c r="E120" i="25"/>
  <c r="S116" i="25"/>
  <c r="R116" i="25"/>
  <c r="S114" i="25"/>
  <c r="R114" i="25"/>
  <c r="E114" i="25"/>
  <c r="S104" i="25"/>
  <c r="E104" i="25"/>
  <c r="S102" i="25"/>
  <c r="R102" i="25"/>
  <c r="E102" i="25"/>
  <c r="C97" i="25"/>
  <c r="C148" i="25" s="1"/>
  <c r="E205" i="22" s="1"/>
  <c r="S94" i="25"/>
  <c r="R94" i="25"/>
  <c r="E94" i="25"/>
  <c r="S92" i="25"/>
  <c r="R92" i="25"/>
  <c r="S90" i="25"/>
  <c r="E90" i="25"/>
  <c r="R88" i="25"/>
  <c r="E88" i="25"/>
  <c r="S78" i="25"/>
  <c r="R78" i="25"/>
  <c r="E78" i="25"/>
  <c r="S77" i="25"/>
  <c r="S76" i="25"/>
  <c r="R76" i="25"/>
  <c r="E76" i="25"/>
  <c r="S75" i="25"/>
  <c r="S71" i="25"/>
  <c r="R71" i="25"/>
  <c r="S67" i="25"/>
  <c r="S66" i="25"/>
  <c r="R66" i="25"/>
  <c r="E66" i="25"/>
  <c r="S65" i="25"/>
  <c r="E64" i="25"/>
  <c r="S63" i="25"/>
  <c r="S62" i="25"/>
  <c r="R62" i="25"/>
  <c r="E62" i="25"/>
  <c r="S61" i="25"/>
  <c r="S60" i="25"/>
  <c r="R60" i="25"/>
  <c r="E60" i="25"/>
  <c r="S59" i="25"/>
  <c r="S58" i="25"/>
  <c r="R58" i="25"/>
  <c r="E58" i="25"/>
  <c r="D148" i="25"/>
  <c r="E206" i="22" s="1"/>
  <c r="S48" i="25"/>
  <c r="R48" i="25"/>
  <c r="S31" i="25"/>
  <c r="R31" i="25"/>
  <c r="E31" i="25"/>
  <c r="E38" i="25" s="1"/>
  <c r="Y13" i="25"/>
  <c r="S13" i="25"/>
  <c r="R13" i="25"/>
  <c r="S11" i="25"/>
  <c r="R11" i="25"/>
  <c r="E11" i="25"/>
  <c r="S134" i="22"/>
  <c r="S101" i="22"/>
  <c r="S87" i="22"/>
  <c r="S85" i="22"/>
  <c r="S67" i="22"/>
  <c r="S65" i="22"/>
  <c r="S53" i="22"/>
  <c r="S99" i="22"/>
  <c r="F99" i="22"/>
  <c r="D107" i="22"/>
  <c r="F134" i="22"/>
  <c r="F130" i="22"/>
  <c r="S71" i="22"/>
  <c r="F65" i="22"/>
  <c r="D57" i="22"/>
  <c r="F53" i="22"/>
  <c r="S45" i="22"/>
  <c r="F45" i="22"/>
  <c r="S32" i="22"/>
  <c r="S47" i="22"/>
  <c r="S96" i="22"/>
  <c r="F87" i="22"/>
  <c r="S179" i="22"/>
  <c r="S177" i="22"/>
  <c r="S136" i="22"/>
  <c r="S132" i="22"/>
  <c r="S130" i="22"/>
  <c r="S116" i="22"/>
  <c r="S114" i="22"/>
  <c r="S103" i="22"/>
  <c r="S83" i="22"/>
  <c r="S75" i="22"/>
  <c r="F75" i="22"/>
  <c r="S73" i="22"/>
  <c r="S69" i="22"/>
  <c r="S51" i="22"/>
  <c r="F47" i="22"/>
  <c r="S34" i="22"/>
  <c r="S30" i="22"/>
  <c r="S12" i="22"/>
  <c r="S10" i="22"/>
  <c r="F43" i="22"/>
  <c r="F14" i="22"/>
  <c r="F8" i="22"/>
  <c r="F10" i="22"/>
  <c r="F12" i="22"/>
  <c r="F51" i="22"/>
  <c r="E57" i="22"/>
  <c r="F67" i="22"/>
  <c r="F69" i="22"/>
  <c r="F71" i="22"/>
  <c r="F73" i="22"/>
  <c r="F81" i="22"/>
  <c r="F83" i="22"/>
  <c r="F85" i="22"/>
  <c r="F96" i="22"/>
  <c r="F101" i="22"/>
  <c r="F103" i="22"/>
  <c r="E107" i="22"/>
  <c r="F114" i="22"/>
  <c r="F116" i="22"/>
  <c r="F132" i="22"/>
  <c r="F136" i="22"/>
  <c r="F177" i="22"/>
  <c r="F179" i="22"/>
  <c r="D182" i="22"/>
  <c r="E182" i="22"/>
  <c r="E9" i="5"/>
  <c r="E10" i="5"/>
  <c r="E11" i="5"/>
  <c r="E12" i="5"/>
  <c r="E13" i="5"/>
  <c r="E14" i="5"/>
  <c r="E15" i="5"/>
  <c r="C16" i="5"/>
  <c r="D16" i="5"/>
  <c r="E20" i="5"/>
  <c r="E21" i="5"/>
  <c r="E22" i="5"/>
  <c r="C23" i="5"/>
  <c r="D23" i="5"/>
  <c r="E27" i="5"/>
  <c r="E31" i="5" s="1"/>
  <c r="E28" i="5"/>
  <c r="E29" i="5"/>
  <c r="E30" i="5"/>
  <c r="C31" i="5"/>
  <c r="D31" i="5"/>
  <c r="E35" i="5"/>
  <c r="C36" i="5"/>
  <c r="D36" i="5"/>
  <c r="E40" i="5"/>
  <c r="E41" i="5"/>
  <c r="E42" i="5"/>
  <c r="E43" i="5"/>
  <c r="E44" i="5"/>
  <c r="E45" i="5"/>
  <c r="E46" i="5"/>
  <c r="C47" i="5"/>
  <c r="D47" i="5"/>
  <c r="E47" i="5" s="1"/>
  <c r="E51" i="5"/>
  <c r="E52" i="5" s="1"/>
  <c r="D52" i="5"/>
  <c r="C25" i="4"/>
  <c r="E25" i="4"/>
  <c r="C64" i="4"/>
  <c r="E64" i="4"/>
  <c r="E10" i="3"/>
  <c r="E11" i="3"/>
  <c r="E12" i="3"/>
  <c r="C13" i="3"/>
  <c r="D13" i="3"/>
  <c r="E17" i="3"/>
  <c r="E18" i="3"/>
  <c r="C19" i="3"/>
  <c r="D19" i="3"/>
  <c r="E19" i="3" s="1"/>
  <c r="E23" i="3"/>
  <c r="C24" i="3"/>
  <c r="D24" i="3"/>
  <c r="E24" i="3" s="1"/>
  <c r="E28" i="3"/>
  <c r="C29" i="3"/>
  <c r="D29" i="3"/>
  <c r="E33" i="3"/>
  <c r="E34" i="3"/>
  <c r="E35" i="3"/>
  <c r="E36" i="3"/>
  <c r="C37" i="3"/>
  <c r="D37" i="3"/>
  <c r="E41" i="3"/>
  <c r="C42" i="3"/>
  <c r="E42" i="3"/>
  <c r="D42" i="3"/>
  <c r="E46" i="3"/>
  <c r="C47" i="3"/>
  <c r="D47" i="3"/>
  <c r="E51" i="3"/>
  <c r="E52" i="3"/>
  <c r="E54" i="3" s="1"/>
  <c r="E53" i="3"/>
  <c r="C54" i="3"/>
  <c r="D54" i="3"/>
  <c r="S120" i="25"/>
  <c r="S14" i="22"/>
  <c r="S88" i="25"/>
  <c r="R90" i="25"/>
  <c r="Y11" i="25"/>
  <c r="S128" i="22"/>
  <c r="S4" i="22"/>
  <c r="E76" i="4" l="1"/>
  <c r="C55" i="5"/>
  <c r="E47" i="3"/>
  <c r="C73" i="4"/>
  <c r="C67" i="4"/>
  <c r="E207" i="22"/>
  <c r="E24" i="25"/>
  <c r="E151" i="25"/>
  <c r="F139" i="22"/>
  <c r="E124" i="25"/>
  <c r="E108" i="25"/>
  <c r="E97" i="25"/>
  <c r="D199" i="22"/>
  <c r="E209" i="22" s="1"/>
  <c r="E221" i="22" s="1"/>
  <c r="F90" i="22"/>
  <c r="E199" i="22"/>
  <c r="E210" i="22" s="1"/>
  <c r="E222" i="22" s="1"/>
  <c r="F20" i="22"/>
  <c r="F182" i="22"/>
  <c r="E216" i="22"/>
  <c r="F107" i="22"/>
  <c r="F57" i="22"/>
  <c r="C57" i="3"/>
  <c r="T43" i="22"/>
  <c r="D57" i="3"/>
  <c r="E29" i="3"/>
  <c r="E36" i="5"/>
  <c r="E23" i="5"/>
  <c r="D55" i="5"/>
  <c r="E58" i="5" s="1"/>
  <c r="E37" i="3"/>
  <c r="E16" i="5"/>
  <c r="E55" i="5" s="1"/>
  <c r="F167" i="22"/>
  <c r="E13" i="3"/>
  <c r="C29" i="4"/>
  <c r="S43" i="22"/>
  <c r="E57" i="3" l="1"/>
  <c r="E60" i="3"/>
  <c r="E80" i="4"/>
  <c r="E148" i="25"/>
  <c r="E211" i="22"/>
  <c r="E224" i="22" s="1"/>
  <c r="F199" i="22"/>
  <c r="S8" i="22"/>
  <c r="T8" i="22"/>
  <c r="F202" i="22"/>
</calcChain>
</file>

<file path=xl/sharedStrings.xml><?xml version="1.0" encoding="utf-8"?>
<sst xmlns="http://schemas.openxmlformats.org/spreadsheetml/2006/main" count="876" uniqueCount="219">
  <si>
    <t>INSTITUTO NACIONAL DE REHABILITACION</t>
  </si>
  <si>
    <t>SUBDIRECCION DE COMPRAS Y SUMINISTROS</t>
  </si>
  <si>
    <t>DEPARTAMENTO DE ADQUISICIONES</t>
  </si>
  <si>
    <t>CAPITULO 2000</t>
  </si>
  <si>
    <t>PARTIDA</t>
  </si>
  <si>
    <t>CONCEPTO</t>
  </si>
  <si>
    <t>PROPIOS</t>
  </si>
  <si>
    <t>FISCALES</t>
  </si>
  <si>
    <t>PRODUCTOS ALIMENTICIOS PARA EL PERSONAL EN LAS INSTALACIONES DE LAS DEPENDENCIAS Y ENTIDADES</t>
  </si>
  <si>
    <t>PRODUCTOS ALIMENTICIOS PARA ANIMALES</t>
  </si>
  <si>
    <t>MATERIALES, ACCESORIOS Y SUMINISTROS DE LABORATORIO</t>
  </si>
  <si>
    <t>COMBUSTIBLE, LUBRICANTES Y ADITIVOS</t>
  </si>
  <si>
    <t>VESTUARIO, UNIFORMES Y BLANCOS</t>
  </si>
  <si>
    <t>VESTUARIO, BLANCOS, PRENDAS DE PROTECCION PERSONAL Y ARTICULOS DEPORTIVOS</t>
  </si>
  <si>
    <t>2000 MATERIALES Y SUMINISTROS</t>
  </si>
  <si>
    <t>MATERIAL DE LIMPIEZA</t>
  </si>
  <si>
    <t>ALIMENTOS Y UTENSILIOS</t>
  </si>
  <si>
    <t>MATERIALES Y ARTICULOS DE CONSTRUCCION Y DE REPARACIÓN</t>
  </si>
  <si>
    <t>PRODUCTOS MINERALES NO MÉTALICOS</t>
  </si>
  <si>
    <t>PRODUCTOS QUIMICOS, FARMACEUTICOS Y DE LABORATORIO</t>
  </si>
  <si>
    <t>COMBUSTIBLES, LUBRICANTES Y ADITIVOS PARA MAQUINARIA, EQUIPO DE PRODUCCIÓN Y SERVICIOS ADMINISTRADOS</t>
  </si>
  <si>
    <t>MATERIAS PRIMAS Y MATERIALES DE PRODUCCION Y COMERCIALIZACION</t>
  </si>
  <si>
    <t>OTROS PRODUCTOS ADQUIRIDOS COMO MATERIA PRIMA</t>
  </si>
  <si>
    <t>MATERIALES, ACCESORIOS Y SUMINISTROS MÉDICOS</t>
  </si>
  <si>
    <t>OTROS PRODUCTOS QUIMICOS</t>
  </si>
  <si>
    <t xml:space="preserve">CAPITULO 2000 </t>
  </si>
  <si>
    <t>HERRAMIENTAS, REFACCIONES Y ACCESORIOS MENORES</t>
  </si>
  <si>
    <t>REFACCIONES Y ACCESORIOS PARA EQUIPO DE CÓMPUTO</t>
  </si>
  <si>
    <t>REFACCIONES Y ACCESORIOS MENORES DE EQUIPO E INTRUMENTAL MÉDICO Y DE LABORATORIO</t>
  </si>
  <si>
    <t>EJERCICIO FISCAL 2011</t>
  </si>
  <si>
    <t>CAPITULO 3000</t>
  </si>
  <si>
    <t xml:space="preserve">PROPIOS </t>
  </si>
  <si>
    <t>TOTAL 2000  P Y F</t>
  </si>
  <si>
    <t>SERVICIO POSTAL</t>
  </si>
  <si>
    <t>SERVICIO DE ENERGIA ELECTRICA</t>
  </si>
  <si>
    <t>SERVICIOS BASICOS</t>
  </si>
  <si>
    <t xml:space="preserve">ARRENDAMIENTO DE MAQUINARIA Y EQUIPO </t>
  </si>
  <si>
    <t>ARRENDAMIENTO DE EQUIPO Y BIENES INFORMATICOS</t>
  </si>
  <si>
    <t>SERVICIOS DE ARRENDAMIENTO</t>
  </si>
  <si>
    <t>SEGUROS DE BIENES PATRIMONIALES</t>
  </si>
  <si>
    <t>OTROS SERVICIOS COMERCIALES</t>
  </si>
  <si>
    <t>3000 SERVICIOS GENERALES</t>
  </si>
  <si>
    <t>PROGRAMA ANUAL DE ADQUISICIONES, ARRENDAMIENTOS Y SERVICIOS PARA EL AÑO 2011</t>
  </si>
  <si>
    <t>GAS</t>
  </si>
  <si>
    <t xml:space="preserve">SERVICIO DE AGUA </t>
  </si>
  <si>
    <t>SERVICIO TELEFÓNICO CONVENCIONAL</t>
  </si>
  <si>
    <t>SERVICIO DE TELEFONÍA CELULAR</t>
  </si>
  <si>
    <t>SERVICIOS DE CONDUCCIÓN DE SEÑALES ANALÓGICAS Y DIGITALES</t>
  </si>
  <si>
    <t>PATENTES, REGALÍAS Y OTROS</t>
  </si>
  <si>
    <t>SERVICIO DE VIGILANCIA</t>
  </si>
  <si>
    <t>SUBCONTRACIÓN DE SERVICIOS CON TERCEROS</t>
  </si>
  <si>
    <t>SERVICIOS PROFESIONALES, CIENTIFICOS, TECNICOS Y OTROS SERVICIOS</t>
  </si>
  <si>
    <t>MANTENIMIENTO Y CONSERVACIÓN DE INMUEBLES</t>
  </si>
  <si>
    <t>MANTENIMIENTO Y CONSERVACIÓN DE BIENES INFORMATICOS</t>
  </si>
  <si>
    <t>INSTALACIÓN, REPARACIÓN Y MANTENIMIENTO DE EQUIPO E INSTRUMENTAL MÉDICO Y DE LABORATORIO</t>
  </si>
  <si>
    <t>MANTENIMIENTO Y CONSERVACIÓN DE VEHÍCULOS TERRESTRES, ÁEREOS, MARÍTIMOS, LACUSTRES Y FLUVIALES</t>
  </si>
  <si>
    <t>SERVICIO DE INSTALACION, REPARACION, MANTENIMIENTO Y CONSERVACION</t>
  </si>
  <si>
    <t>SERVICIOS FINANCIEROS, BANCARIOS Y COMERCIALES</t>
  </si>
  <si>
    <t>MANTENIMIENTO Y CONSERVACIÓN DE MAQUINARIA Y EQUIPO</t>
  </si>
  <si>
    <t>SERVICIOS DE JARDINERÍA Y FUMIGACIÓN</t>
  </si>
  <si>
    <t>OTROS SERVICIOS GENERALES</t>
  </si>
  <si>
    <t>EN PESOS</t>
  </si>
  <si>
    <t>(PESOS)</t>
  </si>
  <si>
    <t xml:space="preserve">TOTAL DE RECURSOS PROPIOS Y FISCALES CAPITULO 3000  </t>
  </si>
  <si>
    <t xml:space="preserve">TOTAL DE  RECURSOS PROPIOS Y FISCALES CAPITULO 2000   </t>
  </si>
  <si>
    <t>MATERIALES Y ÚTILES DE OFICINA</t>
  </si>
  <si>
    <t>MATERIALES Y ÚTILES PARA EL PROCESAMIENTO EN EQUIPOS Y BIENES INFORMÁTICOS</t>
  </si>
  <si>
    <t>MEDICINAS Y PRODUCTOS FARMACÉUTICOS</t>
  </si>
  <si>
    <t>REFACCIONES Y ACCESORIOS MENORES DE MAQUINARIA Y OTROS EQUIPOS</t>
  </si>
  <si>
    <t>OTRAS ASESORÍAS PARA LA OPERACIÓN DE PROGRAMAS</t>
  </si>
  <si>
    <t>SERVICIOS DE LAVANDERÍA, LIMPIEZA E HIGIENE</t>
  </si>
  <si>
    <t>OTROS IMPUESTOS Y DERECHOS</t>
  </si>
  <si>
    <t>MATERIALES DE ADMINISTRACION, EMISION DE DOCUMENTOS Y ARTICULOS OFICIALES</t>
  </si>
  <si>
    <t>CAPITULO 2000 FISCALES</t>
  </si>
  <si>
    <t>CAPITULO 3000 PROPIOS</t>
  </si>
  <si>
    <t>CAPITULO 3000 FISCALES</t>
  </si>
  <si>
    <t>TOTAL CAPITULO 2000</t>
  </si>
  <si>
    <t>TOTAL CAPITULO 3000</t>
  </si>
  <si>
    <t>TOTAL 3000</t>
  </si>
  <si>
    <t>TOTAL CAPITULO 5000 FISCALES</t>
  </si>
  <si>
    <t>TOTAL PROPIOS 2000 Y3000</t>
  </si>
  <si>
    <t>TOTAL FISCALES 2000, 3000 Y 5000</t>
  </si>
  <si>
    <t xml:space="preserve">TOTAL  PROPIOS Y FISCALES </t>
  </si>
  <si>
    <t xml:space="preserve">1er </t>
  </si>
  <si>
    <t>2do</t>
  </si>
  <si>
    <t>3ero</t>
  </si>
  <si>
    <t>4to</t>
  </si>
  <si>
    <t xml:space="preserve">TIPO DE PROCEDIMIENTO </t>
  </si>
  <si>
    <t>ENERO</t>
  </si>
  <si>
    <t>FEBRERO</t>
  </si>
  <si>
    <t xml:space="preserve">ABRIL </t>
  </si>
  <si>
    <t>JUNIO</t>
  </si>
  <si>
    <t>AGOSTO</t>
  </si>
  <si>
    <t>SEPTIEMBRE</t>
  </si>
  <si>
    <t>OCTUBRE</t>
  </si>
  <si>
    <t>NOVIEMBRE</t>
  </si>
  <si>
    <t>DICIEMBRE</t>
  </si>
  <si>
    <t>UNIDAD</t>
  </si>
  <si>
    <t>ESTIMADO A EJERCER MENSUAL</t>
  </si>
  <si>
    <t>PIEZAS</t>
  </si>
  <si>
    <t>%</t>
  </si>
  <si>
    <t>PRODUCTOS MINERALES NO METALICOS</t>
  </si>
  <si>
    <t>MATERIALES Y ARTICULOS DE CONSTRUCCIÓN Y DE REPARACIÓN</t>
  </si>
  <si>
    <t>MEDICINAS Y PRODUCTOS FARMACEUTICOS</t>
  </si>
  <si>
    <t>MATERIALES, ACCESORIOS Y SUMINISTROS MEDICOS</t>
  </si>
  <si>
    <t>MATERIALES Y SUMINISTROS</t>
  </si>
  <si>
    <t>SERVICIO DE AGUA</t>
  </si>
  <si>
    <t>SERVICIO TELEFONICO CONVENCIONAL</t>
  </si>
  <si>
    <t>SERVICIO</t>
  </si>
  <si>
    <t>SERVICIO DE TELEFONIA CELULAR</t>
  </si>
  <si>
    <t>SERVICIOS DE CONDUCCION DE SEÑALES ANALOGICAS Y DIGITALES</t>
  </si>
  <si>
    <t>ARRENDAMIENTO DE MAQUINARIA Y EQUIPO</t>
  </si>
  <si>
    <t>ARRENDAMIENTO</t>
  </si>
  <si>
    <t>MANTENNIMIENTO Y CONSERVACION DE BIENES INFORMATICOS</t>
  </si>
  <si>
    <t>INSTALACION, REPARACION Y MANTENIMIENTO DE EQUIPO E INSTRUMENTAL MEDICO Y DE LABORATORIO</t>
  </si>
  <si>
    <t>MANTENIMIENTO Y CONSERVACION DE VEHICULOS TERRESTRES, AEREOS, MARITIMOS, LACUSTRES Y FLUVIALES</t>
  </si>
  <si>
    <t>MANTENIMIENTO Y CONSERVACION DE MAQUINARIA Y EQUIPO</t>
  </si>
  <si>
    <t>VESTUARIO Y UNIFORMES</t>
  </si>
  <si>
    <t xml:space="preserve">MARZO </t>
  </si>
  <si>
    <t xml:space="preserve">MAYO </t>
  </si>
  <si>
    <t>JULIO</t>
  </si>
  <si>
    <t>ESTIMADO A  EJERCER MENSUALMENTE</t>
  </si>
  <si>
    <t>PORCENTAJE ESTIMADO A EJERCER TRIMESTRALMENTE (%)</t>
  </si>
  <si>
    <t>ESTIMADO A EJERCER MENSUALMENTE</t>
  </si>
  <si>
    <t>MATERIALES DE ADMINISTRACION EMISION DE DOCUMENTOS Y ARTICULOS OFICIALES</t>
  </si>
  <si>
    <t xml:space="preserve">JUNIO </t>
  </si>
  <si>
    <t>PORCENTAJE ESTIMADO A EJERCER TRIEMESTRALMENTE %</t>
  </si>
  <si>
    <t>MATERIALES Y UTILES PARA EL PROCESAMIENTO EN EQUIPOS Y BIENES INFORMÁTICOS</t>
  </si>
  <si>
    <t>MATERIALES DE APOYO INFORMATICO</t>
  </si>
  <si>
    <t>MATERIAL DE LIMPEZA</t>
  </si>
  <si>
    <t>CEMENTO Y PRODUCTOS DE CONCRETO</t>
  </si>
  <si>
    <t>CAL, YESO Y PRODCUTOS DE YESO</t>
  </si>
  <si>
    <t>MADERA Y PRODUCTOS DE MADERA</t>
  </si>
  <si>
    <t>VIDRIO Y PRODUCTOS DE VIDRIO</t>
  </si>
  <si>
    <t>MATERIAL ELECTRICO Y ELECTRONICO</t>
  </si>
  <si>
    <t>MATERIALES COMPLEMENTARIOS</t>
  </si>
  <si>
    <t>OTROS MATERIALES Y ARTICULOS DE CONSTRUCCION Y REPARACIÓN</t>
  </si>
  <si>
    <t>COMBUSTIBLES, LUBRICANTES Y ADITIVOS PARA VEHICULOS TERRESTRES, AEREOS, MARITIMOS LACUSTRES Y FLUVIALES DESTINADOS A SERVICIOS AMINISTRATIVOS</t>
  </si>
  <si>
    <t>PRENDAS DE PROTECCION PERSONAL</t>
  </si>
  <si>
    <t>BLANCOS Y OTROS PRODUCTOS TEXTILES, EXCEPTO PRENDAS DE VESTIR</t>
  </si>
  <si>
    <t>ARRENDAMIENTO DE VEHICULOS TERRESTRES, AEREOS, MARITIMOS, LACUSTRES Y FUVIALES PARA SERVICIOS ADMINISTRATIVOS</t>
  </si>
  <si>
    <t>OTRAS ASESORIAS PARA LA OPERACIÓN DE PROGRAMAS</t>
  </si>
  <si>
    <t>SERVICIOS PARA CAPACITACION A SERVIDORES PUBLICOS</t>
  </si>
  <si>
    <t>INFORMACION EN MEDIOS MASIVOS DERIVADA DE LA OPERACIÓN  Y ADMINISTRACION DE LAS DEPENDENCIAS Y ENTIDADES</t>
  </si>
  <si>
    <t>SERVICIOS DE VIGILANCIA</t>
  </si>
  <si>
    <t>SUBCONTRATACION DE SERVICIOS CON TERCEROS</t>
  </si>
  <si>
    <t>SERVICIOS BANCARIOS Y FINANCIEROS</t>
  </si>
  <si>
    <t>FLETES Y MANIOBRAS</t>
  </si>
  <si>
    <t>MANTENIMIENTO Y CONSERVACION DE MOBILIARIO Y EQUIPO DE ADMINISTRACION</t>
  </si>
  <si>
    <t>CAPITULO 2000 PROPIOS</t>
  </si>
  <si>
    <t>AD</t>
  </si>
  <si>
    <t>PORCENTAJE ESTIMADO A EJERCER TRIMESTRALMENTE %</t>
  </si>
  <si>
    <t>MANTENIMIENTO Y CONSERVACION DE INMUEBLES PARA LA PRESTACION DE SERVICIOS PUBLICOS</t>
  </si>
  <si>
    <t>SERVICIO DE TRASLADO Y VIATICOS</t>
  </si>
  <si>
    <t>PASAJES AEREOS NACIONALES PARA SERVIDORES PUBLICOS DE MANDO EN EL DESEMPEÑO DE COMISIONES Y FUNCIONES OFICIALES</t>
  </si>
  <si>
    <t>PASAJES AEREOS INTERNACIONALES PARA SERVIDORES PUBLICOS EN EL DESEMPEÑO DE COMISIONES Y FUNCIONES OFICIALES</t>
  </si>
  <si>
    <t>CAPITULO 5000 PROPIOS</t>
  </si>
  <si>
    <t>CAPITULO 5000 FISCALES</t>
  </si>
  <si>
    <t>TOTAL CAPITULO 5000</t>
  </si>
  <si>
    <t>SERVICIOS GENERALES</t>
  </si>
  <si>
    <t>VIATICOS NACIONALES PARA SERVIDORES PUBLICOS EN EL DESEMPEÑO DE FUNCIONES OFICIALES</t>
  </si>
  <si>
    <t>VIATICOS EN EL EXTRANJERO PARA SERVIDORES PUBLICOS EN EL DESEMPEÑO DE COMISIONES Y FUNCIONES OFICIALES</t>
  </si>
  <si>
    <t>SERVICIOS OFICIALES</t>
  </si>
  <si>
    <t>CONGRESOS Y CONVENCIONES</t>
  </si>
  <si>
    <t>COMBUSTIBLES, LUBRICANTES Y ADITIVOS PARA MAQUINARIA</t>
  </si>
  <si>
    <t>SERVICIO DE INTERNET</t>
  </si>
  <si>
    <t>SERVICIOS RELACIONADOS CON CERTIFICACION DE PROCESO</t>
  </si>
  <si>
    <t>SERVICIO DE MANTENIMIENTO DE APLICACIONES INFORMATICAS</t>
  </si>
  <si>
    <t xml:space="preserve">SERVICIO DE  JARDINERIA Y FUMIGACION </t>
  </si>
  <si>
    <t>GASTOS DE ORDEN SOCIAL</t>
  </si>
  <si>
    <t>COMBUSTIBLES LUBRICANTES Y ADITIVOS</t>
  </si>
  <si>
    <t>I3P</t>
  </si>
  <si>
    <t>SERVICIO DE TELECOMUNICACIONES</t>
  </si>
  <si>
    <t>ARRENDAMIENTO DE EQUIPO E INSTRUMENTAL MEDICO Y DE LABORATORIO</t>
  </si>
  <si>
    <t>SERVICIOS RELACIONADOS CON TRADUCCIONES</t>
  </si>
  <si>
    <t>ARRENDAMIENTO DE MOBILIARIO</t>
  </si>
  <si>
    <t>SEGURO DE RESPONSABILIDAD PATRIMONIAL DEL ESTADO</t>
  </si>
  <si>
    <t>PATENTES, DERECHOS DE AUTOR,REGALIAS Y OTROS</t>
  </si>
  <si>
    <t>SERVICIOS DE DESARROLLO DE APLICACIONES  INFORMATICAS</t>
  </si>
  <si>
    <t>SERVICIO DE LAVANDERIA, LIMPIEZA  E HIGIENE</t>
  </si>
  <si>
    <t>PASAJES TERRESTRES NACIONALES PARA SERVIDORES PUBLICOS  EN EL DESEMPEÑO DE COMISIONES Y FUNCIONES OFICIALES</t>
  </si>
  <si>
    <t xml:space="preserve">TOTAL PROPIOS </t>
  </si>
  <si>
    <t xml:space="preserve">TOTAL FISCALES </t>
  </si>
  <si>
    <t>AD ARTICULO 41 FRA III DE LA LAASSP</t>
  </si>
  <si>
    <t>AD ARTICULO 41 FRA III</t>
  </si>
  <si>
    <t xml:space="preserve">AD ARTICULO 41 FRAC III </t>
  </si>
  <si>
    <t>AD ARTICULO 1 DE LAASSP</t>
  </si>
  <si>
    <t>AD  ARTICULO 41 FRAC III DE LA  LAASSP</t>
  </si>
  <si>
    <t>LP CONSOLIDADA, 41 F I DE LAASSP</t>
  </si>
  <si>
    <t xml:space="preserve">IMPUESTO SOBRE NOMINAS </t>
  </si>
  <si>
    <t>LP, ART. 41 FR I, III.</t>
  </si>
  <si>
    <t>LP, AD,  ARTICULO 41 FRAC I, III DE LA  LAASSP</t>
  </si>
  <si>
    <t>LP</t>
  </si>
  <si>
    <t>SERVICIO DE GAS</t>
  </si>
  <si>
    <t>SERVICIOS DE INTERNET</t>
  </si>
  <si>
    <t>SERVICIOS DE DESARROLLO DE APLICACIONES INFORMÁTICAS</t>
  </si>
  <si>
    <t>INFORMACIÓN EN MEDIOS MASIVOS DERIVADA DE LA OPERACIÓN Y
ADMINISTRACIÓN DE LAS DEPENDENCIAS Y ENTIDADES</t>
  </si>
  <si>
    <t>MANTENIMIENTO Y CONSERVACIÓN DE MOBILIARIO Y EQUIPO DE
ADMINISTRACIÓN</t>
  </si>
  <si>
    <t>MANTENIMIENTO Y CONSERVACIÓN DE VEHÍCULOS TERRESTRES, AÉREOS,
MARÍTIMOS, LACUSTRES Y FLUVIALES</t>
  </si>
  <si>
    <t>MATERIAL DE APOYO INFORMATIVO</t>
  </si>
  <si>
    <t>CAL, YESO Y PRODUCTOS DE YESO</t>
  </si>
  <si>
    <t>ARTÍCULOS METÁLICOS PARA LA CONSTRUCCIÓN</t>
  </si>
  <si>
    <t>OTROS MATERIALES Y ARTÍCULOS DE CONSTRUCCIÓN Y REPARACIÓN</t>
  </si>
  <si>
    <t>PRENDAS DE PROTECCIÓN PERSONAL</t>
  </si>
  <si>
    <t>REFACCIONES Y ACCESORIOS MENORES DE EDIFICIOS</t>
  </si>
  <si>
    <t>REFACCIONES Y ACCESORIOS MENORES DE MOBILIARIO Y EQUIPO DE ADMINISTRACIÓN,</t>
  </si>
  <si>
    <t>REFACCIONES Y ACCESORIOS PARA EQUIPO DE CÓMPUTO Y TELECOMUNICACIONES</t>
  </si>
  <si>
    <t>REFACCIONES Y ACCESORIOS MENORES DE EQUIPO E INSTRUMENTAL MÉDICO Y DE LABORATORIO</t>
  </si>
  <si>
    <t>VALOR TOTAL ESTIMADO DE COMPRA 2023</t>
  </si>
  <si>
    <t>Adjudicación directa art. 1 sexto párrafo de la Ley de Adquisiciones, Arrendamientos y Servicios del Sector Público.</t>
  </si>
  <si>
    <t>Licitación Pública Nacional Electrónica No. LA-006000993-E13-2022</t>
  </si>
  <si>
    <t>Licitación Pública Nacional Electrónica No. LA-012000991-E285-2022</t>
  </si>
  <si>
    <t>HERRAMIENTAS MENORES</t>
  </si>
  <si>
    <t>TOTAL DE RECURSOS PROPIOS Y FISCALES CAPITULO 2000, EJERCICIO FISCAL 2023</t>
  </si>
  <si>
    <t>CAPITULO 7000 FISCALES</t>
  </si>
  <si>
    <t>TOTAL CAPITULO 7000</t>
  </si>
  <si>
    <t>TOTAL CAPITULO 2000, 3000, 7000 PARA EL EJERCICIO FISCAL 2023</t>
  </si>
  <si>
    <t>TOTAL DE RECURSOS PROPIOS Y FISCALES CAPITULO, EJERCICIO FISCAL 2023</t>
  </si>
  <si>
    <t xml:space="preserve">LP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</si>
</sst>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"/>
    <numFmt numFmtId="166" formatCode="#,##0.000"/>
    <numFmt numFmtId="167" formatCode="#,##0.0000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ABE3C7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A3E1C2"/>
        <bgColor indexed="64"/>
      </patternFill>
    </fill>
    <fill>
      <patternFill patternType="solid">
        <fgColor rgb="FFD1A17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09">
    <xf numFmtId="0" fontId="0" fillId="0" borderId="0" xfId="0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3" borderId="1" xfId="0" applyNumberFormat="1" applyFont="1" applyFill="1" applyBorder="1"/>
    <xf numFmtId="43" fontId="1" fillId="3" borderId="1" xfId="1" applyFont="1" applyFill="1" applyBorder="1"/>
    <xf numFmtId="43" fontId="2" fillId="0" borderId="1" xfId="1" applyFont="1" applyBorder="1" applyAlignment="1">
      <alignment horizontal="right"/>
    </xf>
    <xf numFmtId="4" fontId="1" fillId="2" borderId="0" xfId="0" applyNumberFormat="1" applyFont="1" applyFill="1" applyAlignment="1">
      <alignment wrapText="1"/>
    </xf>
    <xf numFmtId="4" fontId="1" fillId="0" borderId="0" xfId="0" applyNumberFormat="1" applyFont="1"/>
    <xf numFmtId="0" fontId="1" fillId="0" borderId="0" xfId="0" applyFont="1"/>
    <xf numFmtId="43" fontId="2" fillId="2" borderId="1" xfId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13" fillId="0" borderId="1" xfId="0" applyNumberFormat="1" applyFont="1" applyBorder="1"/>
    <xf numFmtId="4" fontId="13" fillId="2" borderId="0" xfId="0" applyNumberFormat="1" applyFont="1" applyFill="1"/>
    <xf numFmtId="4" fontId="13" fillId="0" borderId="1" xfId="0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wrapText="1"/>
    </xf>
    <xf numFmtId="43" fontId="2" fillId="0" borderId="1" xfId="1" applyFont="1" applyBorder="1" applyAlignment="1">
      <alignment horizontal="center"/>
    </xf>
    <xf numFmtId="44" fontId="0" fillId="0" borderId="0" xfId="0" applyNumberFormat="1"/>
    <xf numFmtId="44" fontId="12" fillId="0" borderId="0" xfId="0" applyNumberFormat="1" applyFont="1"/>
    <xf numFmtId="0" fontId="14" fillId="0" borderId="0" xfId="0" applyFont="1" applyAlignment="1">
      <alignment horizontal="center" vertical="center"/>
    </xf>
    <xf numFmtId="4" fontId="1" fillId="5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15" fillId="6" borderId="0" xfId="0" applyFont="1" applyFill="1" applyAlignment="1">
      <alignment horizontal="center" vertical="center" wrapText="1"/>
    </xf>
    <xf numFmtId="0" fontId="0" fillId="6" borderId="0" xfId="0" applyFill="1"/>
    <xf numFmtId="44" fontId="12" fillId="6" borderId="0" xfId="0" applyNumberFormat="1" applyFont="1" applyFill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44" fontId="12" fillId="6" borderId="0" xfId="0" applyNumberFormat="1" applyFont="1" applyFill="1" applyAlignment="1">
      <alignment horizontal="center" vertical="center"/>
    </xf>
    <xf numFmtId="0" fontId="0" fillId="7" borderId="0" xfId="0" applyFill="1"/>
    <xf numFmtId="44" fontId="0" fillId="7" borderId="0" xfId="0" applyNumberFormat="1" applyFill="1"/>
    <xf numFmtId="0" fontId="0" fillId="0" borderId="0" xfId="0" applyAlignment="1">
      <alignment horizontal="center"/>
    </xf>
    <xf numFmtId="165" fontId="0" fillId="0" borderId="0" xfId="0" applyNumberFormat="1"/>
    <xf numFmtId="4" fontId="0" fillId="0" borderId="0" xfId="0" applyNumberFormat="1"/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wrapText="1"/>
    </xf>
    <xf numFmtId="4" fontId="13" fillId="0" borderId="1" xfId="0" applyNumberFormat="1" applyFont="1" applyBorder="1" applyAlignment="1">
      <alignment wrapText="1"/>
    </xf>
    <xf numFmtId="165" fontId="13" fillId="0" borderId="0" xfId="0" applyNumberFormat="1" applyFont="1"/>
    <xf numFmtId="0" fontId="13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17" fillId="5" borderId="1" xfId="0" applyNumberFormat="1" applyFont="1" applyFill="1" applyBorder="1"/>
    <xf numFmtId="43" fontId="2" fillId="0" borderId="1" xfId="0" applyNumberFormat="1" applyFont="1" applyBorder="1" applyAlignment="1">
      <alignment horizontal="center"/>
    </xf>
    <xf numFmtId="43" fontId="13" fillId="2" borderId="1" xfId="1" applyFont="1" applyFill="1" applyBorder="1" applyAlignment="1">
      <alignment wrapText="1"/>
    </xf>
    <xf numFmtId="4" fontId="3" fillId="3" borderId="1" xfId="0" applyNumberFormat="1" applyFont="1" applyFill="1" applyBorder="1"/>
    <xf numFmtId="0" fontId="17" fillId="0" borderId="0" xfId="0" applyFont="1" applyAlignment="1">
      <alignment wrapText="1"/>
    </xf>
    <xf numFmtId="4" fontId="13" fillId="5" borderId="1" xfId="0" applyNumberFormat="1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4" fontId="13" fillId="4" borderId="0" xfId="0" applyNumberFormat="1" applyFont="1" applyFill="1" applyAlignment="1">
      <alignment wrapText="1"/>
    </xf>
    <xf numFmtId="4" fontId="17" fillId="4" borderId="0" xfId="0" applyNumberFormat="1" applyFont="1" applyFill="1"/>
    <xf numFmtId="4" fontId="17" fillId="5" borderId="1" xfId="0" applyNumberFormat="1" applyFont="1" applyFill="1" applyBorder="1" applyAlignment="1">
      <alignment wrapText="1"/>
    </xf>
    <xf numFmtId="2" fontId="0" fillId="0" borderId="0" xfId="0" applyNumberFormat="1"/>
    <xf numFmtId="0" fontId="1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8" fillId="0" borderId="0" xfId="0" applyFont="1"/>
    <xf numFmtId="0" fontId="19" fillId="4" borderId="0" xfId="0" applyFont="1" applyFill="1" applyAlignment="1">
      <alignment wrapText="1"/>
    </xf>
    <xf numFmtId="0" fontId="0" fillId="4" borderId="0" xfId="0" applyFill="1"/>
    <xf numFmtId="44" fontId="0" fillId="4" borderId="0" xfId="0" applyNumberFormat="1" applyFill="1"/>
    <xf numFmtId="44" fontId="12" fillId="4" borderId="0" xfId="0" applyNumberFormat="1" applyFont="1" applyFill="1"/>
    <xf numFmtId="0" fontId="0" fillId="4" borderId="0" xfId="0" applyFill="1" applyAlignment="1">
      <alignment horizontal="left" vertical="top"/>
    </xf>
    <xf numFmtId="0" fontId="0" fillId="7" borderId="0" xfId="0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 applyAlignment="1">
      <alignment horizontal="center" wrapText="1"/>
    </xf>
    <xf numFmtId="0" fontId="16" fillId="8" borderId="0" xfId="0" applyFont="1" applyFill="1" applyAlignment="1">
      <alignment wrapText="1"/>
    </xf>
    <xf numFmtId="0" fontId="0" fillId="8" borderId="0" xfId="0" applyFill="1"/>
    <xf numFmtId="44" fontId="0" fillId="8" borderId="0" xfId="0" applyNumberFormat="1" applyFill="1"/>
    <xf numFmtId="0" fontId="0" fillId="9" borderId="0" xfId="0" applyFill="1" applyAlignment="1">
      <alignment wrapText="1"/>
    </xf>
    <xf numFmtId="0" fontId="0" fillId="9" borderId="0" xfId="0" applyFill="1"/>
    <xf numFmtId="44" fontId="0" fillId="9" borderId="0" xfId="0" applyNumberForma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43" fontId="20" fillId="0" borderId="0" xfId="1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9" fontId="20" fillId="0" borderId="0" xfId="2" applyFont="1" applyAlignment="1">
      <alignment horizontal="center" vertical="center"/>
    </xf>
    <xf numFmtId="43" fontId="20" fillId="0" borderId="0" xfId="1" applyFont="1" applyFill="1" applyBorder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4" fontId="22" fillId="0" borderId="0" xfId="0" applyNumberFormat="1" applyFont="1" applyAlignment="1">
      <alignment horizontal="center" vertical="center"/>
    </xf>
    <xf numFmtId="9" fontId="22" fillId="0" borderId="0" xfId="2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22" fillId="0" borderId="0" xfId="2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4" fontId="22" fillId="4" borderId="0" xfId="0" applyNumberFormat="1" applyFont="1" applyFill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/>
    </xf>
    <xf numFmtId="44" fontId="20" fillId="0" borderId="0" xfId="2" applyNumberFormat="1" applyFont="1" applyBorder="1" applyAlignment="1">
      <alignment horizontal="center" vertical="center"/>
    </xf>
    <xf numFmtId="4" fontId="5" fillId="4" borderId="0" xfId="0" applyNumberFormat="1" applyFont="1" applyFill="1" applyAlignment="1">
      <alignment horizontal="center" vertical="center"/>
    </xf>
    <xf numFmtId="43" fontId="22" fillId="0" borderId="0" xfId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3" fontId="20" fillId="0" borderId="0" xfId="1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43" fontId="25" fillId="0" borderId="1" xfId="1" applyFont="1" applyFill="1" applyBorder="1" applyAlignment="1">
      <alignment horizontal="center" vertical="center"/>
    </xf>
    <xf numFmtId="43" fontId="25" fillId="4" borderId="1" xfId="1" applyFont="1" applyFill="1" applyBorder="1" applyAlignment="1">
      <alignment horizontal="center" vertical="center"/>
    </xf>
    <xf numFmtId="4" fontId="25" fillId="10" borderId="5" xfId="0" applyNumberFormat="1" applyFont="1" applyFill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4" fontId="25" fillId="11" borderId="1" xfId="0" applyNumberFormat="1" applyFont="1" applyFill="1" applyBorder="1" applyAlignment="1">
      <alignment horizontal="center" vertical="center"/>
    </xf>
    <xf numFmtId="4" fontId="25" fillId="13" borderId="1" xfId="0" applyNumberFormat="1" applyFont="1" applyFill="1" applyBorder="1" applyAlignment="1">
      <alignment horizontal="center" vertical="center"/>
    </xf>
    <xf numFmtId="43" fontId="25" fillId="9" borderId="1" xfId="1" applyFont="1" applyFill="1" applyBorder="1" applyAlignment="1">
      <alignment horizontal="center" vertical="center"/>
    </xf>
    <xf numFmtId="4" fontId="6" fillId="12" borderId="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/>
    </xf>
    <xf numFmtId="1" fontId="25" fillId="9" borderId="1" xfId="1" applyNumberFormat="1" applyFont="1" applyFill="1" applyBorder="1" applyAlignment="1">
      <alignment horizontal="center" vertical="center"/>
    </xf>
    <xf numFmtId="1" fontId="25" fillId="9" borderId="1" xfId="2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1" fontId="25" fillId="13" borderId="1" xfId="0" applyNumberFormat="1" applyFont="1" applyFill="1" applyBorder="1" applyAlignment="1">
      <alignment horizontal="center" vertical="center"/>
    </xf>
    <xf numFmtId="1" fontId="25" fillId="13" borderId="1" xfId="1" applyNumberFormat="1" applyFont="1" applyFill="1" applyBorder="1" applyAlignment="1">
      <alignment horizontal="center" vertical="center"/>
    </xf>
    <xf numFmtId="1" fontId="25" fillId="13" borderId="1" xfId="2" applyNumberFormat="1" applyFont="1" applyFill="1" applyBorder="1" applyAlignment="1">
      <alignment horizontal="center" vertical="center"/>
    </xf>
    <xf numFmtId="44" fontId="2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4" fontId="25" fillId="0" borderId="1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9" fontId="25" fillId="4" borderId="1" xfId="2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3" fontId="25" fillId="4" borderId="1" xfId="1" applyFont="1" applyFill="1" applyBorder="1" applyAlignment="1">
      <alignment vertical="center"/>
    </xf>
    <xf numFmtId="9" fontId="25" fillId="0" borderId="1" xfId="2" applyFont="1" applyFill="1" applyBorder="1" applyAlignment="1">
      <alignment horizontal="center" vertical="center"/>
    </xf>
    <xf numFmtId="9" fontId="25" fillId="0" borderId="1" xfId="2" applyFont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43" fontId="25" fillId="0" borderId="1" xfId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43" fontId="25" fillId="13" borderId="1" xfId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4" fontId="25" fillId="11" borderId="1" xfId="0" applyNumberFormat="1" applyFont="1" applyFill="1" applyBorder="1" applyAlignment="1">
      <alignment vertical="center"/>
    </xf>
    <xf numFmtId="9" fontId="25" fillId="11" borderId="1" xfId="2" applyFont="1" applyFill="1" applyBorder="1" applyAlignment="1">
      <alignment horizontal="center" vertical="center"/>
    </xf>
    <xf numFmtId="44" fontId="25" fillId="11" borderId="1" xfId="2" applyNumberFormat="1" applyFont="1" applyFill="1" applyBorder="1" applyAlignment="1">
      <alignment horizontal="center" vertical="center"/>
    </xf>
    <xf numFmtId="44" fontId="25" fillId="4" borderId="1" xfId="2" applyNumberFormat="1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 wrapText="1"/>
    </xf>
    <xf numFmtId="4" fontId="25" fillId="10" borderId="5" xfId="0" applyNumberFormat="1" applyFont="1" applyFill="1" applyBorder="1" applyAlignment="1">
      <alignment vertical="center"/>
    </xf>
    <xf numFmtId="12" fontId="25" fillId="10" borderId="1" xfId="2" applyNumberFormat="1" applyFont="1" applyFill="1" applyBorder="1" applyAlignment="1">
      <alignment horizontal="center" vertical="center"/>
    </xf>
    <xf numFmtId="12" fontId="25" fillId="10" borderId="5" xfId="2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12" fontId="25" fillId="0" borderId="5" xfId="2" applyNumberFormat="1" applyFont="1" applyFill="1" applyBorder="1" applyAlignment="1">
      <alignment horizontal="center" vertical="center"/>
    </xf>
    <xf numFmtId="44" fontId="25" fillId="0" borderId="5" xfId="0" applyNumberFormat="1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/>
    </xf>
    <xf numFmtId="44" fontId="25" fillId="0" borderId="5" xfId="2" applyNumberFormat="1" applyFont="1" applyBorder="1" applyAlignment="1">
      <alignment horizontal="center" vertical="center"/>
    </xf>
    <xf numFmtId="0" fontId="25" fillId="0" borderId="0" xfId="0" applyFont="1"/>
    <xf numFmtId="43" fontId="25" fillId="0" borderId="0" xfId="0" applyNumberFormat="1" applyFont="1" applyAlignment="1">
      <alignment horizontal="center" vertical="center"/>
    </xf>
    <xf numFmtId="43" fontId="25" fillId="0" borderId="1" xfId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/>
    </xf>
    <xf numFmtId="10" fontId="25" fillId="0" borderId="1" xfId="2" applyNumberFormat="1" applyFont="1" applyBorder="1" applyAlignment="1">
      <alignment horizontal="center" vertical="center"/>
    </xf>
    <xf numFmtId="43" fontId="25" fillId="0" borderId="0" xfId="0" applyNumberFormat="1" applyFont="1"/>
    <xf numFmtId="0" fontId="7" fillId="9" borderId="1" xfId="0" applyFont="1" applyFill="1" applyBorder="1" applyAlignment="1">
      <alignment horizontal="center" vertical="center" wrapText="1"/>
    </xf>
    <xf numFmtId="43" fontId="25" fillId="9" borderId="1" xfId="1" applyFont="1" applyFill="1" applyBorder="1" applyAlignment="1">
      <alignment horizontal="center" vertical="center" wrapText="1"/>
    </xf>
    <xf numFmtId="10" fontId="25" fillId="0" borderId="1" xfId="2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 wrapText="1"/>
    </xf>
    <xf numFmtId="2" fontId="25" fillId="9" borderId="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3" fontId="25" fillId="0" borderId="0" xfId="1" applyFont="1" applyAlignment="1">
      <alignment horizontal="center" vertical="center"/>
    </xf>
    <xf numFmtId="4" fontId="25" fillId="0" borderId="0" xfId="0" applyNumberFormat="1" applyFont="1"/>
    <xf numFmtId="43" fontId="7" fillId="0" borderId="0" xfId="0" applyNumberFormat="1" applyFont="1" applyAlignment="1">
      <alignment horizontal="center" vertical="center"/>
    </xf>
    <xf numFmtId="44" fontId="2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3" fontId="25" fillId="0" borderId="0" xfId="1" applyFont="1" applyFill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vertical="center" wrapText="1"/>
    </xf>
    <xf numFmtId="4" fontId="27" fillId="13" borderId="1" xfId="0" applyNumberFormat="1" applyFont="1" applyFill="1" applyBorder="1" applyAlignment="1">
      <alignment horizontal="center" vertical="center"/>
    </xf>
    <xf numFmtId="2" fontId="25" fillId="13" borderId="1" xfId="0" applyNumberFormat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right" vertical="center" wrapText="1"/>
    </xf>
    <xf numFmtId="0" fontId="25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wrapText="1"/>
    </xf>
    <xf numFmtId="2" fontId="27" fillId="15" borderId="1" xfId="0" applyNumberFormat="1" applyFont="1" applyFill="1" applyBorder="1" applyAlignment="1">
      <alignment horizontal="center" vertical="center" wrapText="1"/>
    </xf>
    <xf numFmtId="4" fontId="27" fillId="15" borderId="1" xfId="0" applyNumberFormat="1" applyFont="1" applyFill="1" applyBorder="1" applyAlignment="1">
      <alignment horizontal="center" vertical="center"/>
    </xf>
    <xf numFmtId="4" fontId="25" fillId="15" borderId="1" xfId="0" applyNumberFormat="1" applyFont="1" applyFill="1" applyBorder="1" applyAlignment="1">
      <alignment horizontal="center" vertical="center"/>
    </xf>
    <xf numFmtId="1" fontId="25" fillId="15" borderId="1" xfId="0" applyNumberFormat="1" applyFont="1" applyFill="1" applyBorder="1" applyAlignment="1">
      <alignment horizontal="center" vertical="center"/>
    </xf>
    <xf numFmtId="1" fontId="25" fillId="15" borderId="1" xfId="1" applyNumberFormat="1" applyFont="1" applyFill="1" applyBorder="1" applyAlignment="1">
      <alignment horizontal="center" vertical="center"/>
    </xf>
    <xf numFmtId="1" fontId="25" fillId="15" borderId="1" xfId="2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16" borderId="1" xfId="0" applyFont="1" applyFill="1" applyBorder="1" applyAlignment="1">
      <alignment horizontal="center" vertical="center"/>
    </xf>
    <xf numFmtId="4" fontId="25" fillId="16" borderId="1" xfId="0" applyNumberFormat="1" applyFont="1" applyFill="1" applyBorder="1" applyAlignment="1">
      <alignment horizontal="center" vertical="center"/>
    </xf>
    <xf numFmtId="4" fontId="24" fillId="16" borderId="1" xfId="0" applyNumberFormat="1" applyFont="1" applyFill="1" applyBorder="1" applyAlignment="1">
      <alignment horizontal="right" vertical="center"/>
    </xf>
    <xf numFmtId="43" fontId="25" fillId="16" borderId="1" xfId="1" applyFont="1" applyFill="1" applyBorder="1" applyAlignment="1">
      <alignment horizontal="center" vertical="center"/>
    </xf>
    <xf numFmtId="4" fontId="25" fillId="16" borderId="1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3" fontId="25" fillId="0" borderId="0" xfId="1" applyFont="1" applyFill="1" applyBorder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43" fontId="7" fillId="0" borderId="5" xfId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25" fillId="4" borderId="1" xfId="0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right" vertical="center" wrapText="1"/>
    </xf>
    <xf numFmtId="4" fontId="25" fillId="17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6" fillId="17" borderId="1" xfId="0" applyNumberFormat="1" applyFont="1" applyFill="1" applyBorder="1" applyAlignment="1">
      <alignment horizontal="center" vertical="center"/>
    </xf>
    <xf numFmtId="4" fontId="6" fillId="17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43" fontId="6" fillId="12" borderId="5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43" fontId="24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4" fontId="24" fillId="0" borderId="0" xfId="0" applyNumberFormat="1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5" fillId="18" borderId="1" xfId="0" applyFont="1" applyFill="1" applyBorder="1" applyAlignment="1">
      <alignment horizontal="center" vertical="center"/>
    </xf>
    <xf numFmtId="43" fontId="25" fillId="18" borderId="1" xfId="1" applyFont="1" applyFill="1" applyBorder="1" applyAlignment="1">
      <alignment horizontal="center" vertical="center"/>
    </xf>
    <xf numFmtId="1" fontId="25" fillId="18" borderId="1" xfId="0" applyNumberFormat="1" applyFont="1" applyFill="1" applyBorder="1" applyAlignment="1">
      <alignment horizontal="center" vertical="center"/>
    </xf>
    <xf numFmtId="43" fontId="25" fillId="18" borderId="1" xfId="1" applyFont="1" applyFill="1" applyBorder="1" applyAlignment="1">
      <alignment vertical="center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4" fontId="25" fillId="10" borderId="1" xfId="0" applyNumberFormat="1" applyFont="1" applyFill="1" applyBorder="1" applyAlignment="1">
      <alignment horizontal="center" vertical="center"/>
    </xf>
    <xf numFmtId="4" fontId="25" fillId="10" borderId="1" xfId="0" applyNumberFormat="1" applyFont="1" applyFill="1" applyBorder="1" applyAlignment="1">
      <alignment vertical="center"/>
    </xf>
    <xf numFmtId="1" fontId="25" fillId="10" borderId="1" xfId="0" applyNumberFormat="1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 wrapText="1"/>
    </xf>
    <xf numFmtId="4" fontId="25" fillId="19" borderId="1" xfId="0" applyNumberFormat="1" applyFont="1" applyFill="1" applyBorder="1" applyAlignment="1">
      <alignment horizontal="center" vertical="center"/>
    </xf>
    <xf numFmtId="4" fontId="25" fillId="19" borderId="1" xfId="0" applyNumberFormat="1" applyFont="1" applyFill="1" applyBorder="1" applyAlignment="1">
      <alignment vertical="center"/>
    </xf>
    <xf numFmtId="1" fontId="25" fillId="19" borderId="1" xfId="0" applyNumberFormat="1" applyFont="1" applyFill="1" applyBorder="1" applyAlignment="1">
      <alignment horizontal="center" vertical="center"/>
    </xf>
    <xf numFmtId="1" fontId="25" fillId="19" borderId="1" xfId="1" applyNumberFormat="1" applyFont="1" applyFill="1" applyBorder="1" applyAlignment="1">
      <alignment horizontal="center" vertical="center"/>
    </xf>
    <xf numFmtId="1" fontId="25" fillId="19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5" fillId="18" borderId="5" xfId="0" applyFont="1" applyFill="1" applyBorder="1" applyAlignment="1">
      <alignment horizontal="center" vertical="center"/>
    </xf>
    <xf numFmtId="0" fontId="25" fillId="18" borderId="5" xfId="0" applyFont="1" applyFill="1" applyBorder="1" applyAlignment="1">
      <alignment horizontal="center" vertical="center" wrapText="1"/>
    </xf>
    <xf numFmtId="4" fontId="25" fillId="18" borderId="5" xfId="0" applyNumberFormat="1" applyFont="1" applyFill="1" applyBorder="1" applyAlignment="1">
      <alignment horizontal="center" vertical="center"/>
    </xf>
    <xf numFmtId="4" fontId="25" fillId="18" borderId="5" xfId="0" applyNumberFormat="1" applyFont="1" applyFill="1" applyBorder="1" applyAlignment="1">
      <alignment vertical="center"/>
    </xf>
    <xf numFmtId="12" fontId="25" fillId="18" borderId="1" xfId="2" applyNumberFormat="1" applyFont="1" applyFill="1" applyBorder="1" applyAlignment="1">
      <alignment horizontal="center" vertical="center"/>
    </xf>
    <xf numFmtId="12" fontId="25" fillId="18" borderId="5" xfId="2" applyNumberFormat="1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 wrapText="1"/>
    </xf>
    <xf numFmtId="4" fontId="7" fillId="18" borderId="5" xfId="0" applyNumberFormat="1" applyFont="1" applyFill="1" applyBorder="1" applyAlignment="1">
      <alignment horizontal="center" vertical="center"/>
    </xf>
    <xf numFmtId="4" fontId="7" fillId="18" borderId="5" xfId="0" applyNumberFormat="1" applyFont="1" applyFill="1" applyBorder="1" applyAlignment="1">
      <alignment horizontal="center" vertical="center" wrapText="1"/>
    </xf>
    <xf numFmtId="4" fontId="7" fillId="18" borderId="5" xfId="0" applyNumberFormat="1" applyFont="1" applyFill="1" applyBorder="1" applyAlignment="1">
      <alignment vertical="center" wrapText="1"/>
    </xf>
    <xf numFmtId="0" fontId="24" fillId="18" borderId="5" xfId="0" applyFont="1" applyFill="1" applyBorder="1" applyAlignment="1">
      <alignment horizontal="center" vertical="center"/>
    </xf>
    <xf numFmtId="1" fontId="25" fillId="18" borderId="5" xfId="0" applyNumberFormat="1" applyFont="1" applyFill="1" applyBorder="1" applyAlignment="1">
      <alignment horizontal="center" vertical="center"/>
    </xf>
    <xf numFmtId="4" fontId="9" fillId="15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4" fontId="28" fillId="19" borderId="1" xfId="0" applyNumberFormat="1" applyFont="1" applyFill="1" applyBorder="1" applyAlignment="1">
      <alignment horizontal="center" vertical="center" wrapText="1"/>
    </xf>
    <xf numFmtId="4" fontId="28" fillId="19" borderId="1" xfId="0" applyNumberFormat="1" applyFont="1" applyFill="1" applyBorder="1" applyAlignment="1">
      <alignment horizontal="center" vertical="center"/>
    </xf>
    <xf numFmtId="4" fontId="26" fillId="19" borderId="1" xfId="0" applyNumberFormat="1" applyFont="1" applyFill="1" applyBorder="1" applyAlignment="1">
      <alignment horizontal="right" vertical="center"/>
    </xf>
    <xf numFmtId="4" fontId="28" fillId="4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43" fontId="28" fillId="18" borderId="1" xfId="1" applyFont="1" applyFill="1" applyBorder="1" applyAlignment="1">
      <alignment horizontal="center" vertical="center"/>
    </xf>
    <xf numFmtId="4" fontId="28" fillId="18" borderId="1" xfId="0" applyNumberFormat="1" applyFont="1" applyFill="1" applyBorder="1" applyAlignment="1">
      <alignment horizontal="center" vertical="center"/>
    </xf>
    <xf numFmtId="43" fontId="26" fillId="18" borderId="9" xfId="1" applyFont="1" applyFill="1" applyBorder="1" applyAlignment="1">
      <alignment horizontal="center" vertical="center"/>
    </xf>
    <xf numFmtId="4" fontId="28" fillId="11" borderId="1" xfId="0" applyNumberFormat="1" applyFont="1" applyFill="1" applyBorder="1" applyAlignment="1">
      <alignment horizontal="center" vertical="center" wrapText="1"/>
    </xf>
    <xf numFmtId="4" fontId="28" fillId="11" borderId="1" xfId="0" applyNumberFormat="1" applyFont="1" applyFill="1" applyBorder="1" applyAlignment="1">
      <alignment horizontal="center" vertical="center"/>
    </xf>
    <xf numFmtId="4" fontId="26" fillId="11" borderId="1" xfId="0" applyNumberFormat="1" applyFont="1" applyFill="1" applyBorder="1" applyAlignment="1">
      <alignment horizontal="right" vertical="center"/>
    </xf>
    <xf numFmtId="4" fontId="28" fillId="10" borderId="5" xfId="0" applyNumberFormat="1" applyFont="1" applyFill="1" applyBorder="1" applyAlignment="1">
      <alignment horizontal="center" vertical="center" wrapText="1"/>
    </xf>
    <xf numFmtId="4" fontId="28" fillId="10" borderId="5" xfId="0" applyNumberFormat="1" applyFont="1" applyFill="1" applyBorder="1" applyAlignment="1">
      <alignment horizontal="center" vertical="center"/>
    </xf>
    <xf numFmtId="4" fontId="26" fillId="10" borderId="5" xfId="0" applyNumberFormat="1" applyFont="1" applyFill="1" applyBorder="1" applyAlignment="1">
      <alignment horizontal="right" vertical="center"/>
    </xf>
    <xf numFmtId="4" fontId="28" fillId="18" borderId="5" xfId="0" applyNumberFormat="1" applyFont="1" applyFill="1" applyBorder="1" applyAlignment="1">
      <alignment horizontal="center" vertical="center" wrapText="1"/>
    </xf>
    <xf numFmtId="4" fontId="28" fillId="18" borderId="5" xfId="0" applyNumberFormat="1" applyFont="1" applyFill="1" applyBorder="1" applyAlignment="1">
      <alignment horizontal="center" vertical="center"/>
    </xf>
    <xf numFmtId="4" fontId="26" fillId="18" borderId="5" xfId="0" applyNumberFormat="1" applyFont="1" applyFill="1" applyBorder="1" applyAlignment="1">
      <alignment horizontal="right" vertical="center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/>
    </xf>
    <xf numFmtId="4" fontId="28" fillId="4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9" fontId="25" fillId="10" borderId="1" xfId="2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>
      <alignment horizontal="right" vertical="center"/>
    </xf>
    <xf numFmtId="4" fontId="29" fillId="0" borderId="3" xfId="0" applyNumberFormat="1" applyFont="1" applyBorder="1" applyAlignment="1">
      <alignment horizontal="center" vertical="center"/>
    </xf>
    <xf numFmtId="4" fontId="9" fillId="12" borderId="1" xfId="0" applyNumberFormat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center" vertical="center"/>
    </xf>
    <xf numFmtId="4" fontId="26" fillId="10" borderId="1" xfId="0" applyNumberFormat="1" applyFont="1" applyFill="1" applyBorder="1" applyAlignment="1">
      <alignment horizontal="right" vertical="center"/>
    </xf>
    <xf numFmtId="43" fontId="25" fillId="10" borderId="1" xfId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center" vertical="center" wrapText="1"/>
    </xf>
    <xf numFmtId="44" fontId="25" fillId="10" borderId="1" xfId="2" applyNumberFormat="1" applyFont="1" applyFill="1" applyBorder="1" applyAlignment="1">
      <alignment horizontal="center"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4" fontId="6" fillId="19" borderId="5" xfId="0" applyNumberFormat="1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vertical="center" wrapText="1"/>
    </xf>
    <xf numFmtId="0" fontId="24" fillId="19" borderId="1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right" vertical="center" wrapText="1"/>
    </xf>
    <xf numFmtId="0" fontId="6" fillId="10" borderId="5" xfId="0" applyFont="1" applyFill="1" applyBorder="1" applyAlignment="1">
      <alignment horizontal="center" vertical="center"/>
    </xf>
    <xf numFmtId="4" fontId="6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righ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9" fontId="25" fillId="0" borderId="1" xfId="2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3" fontId="22" fillId="4" borderId="1" xfId="1" applyFont="1" applyFill="1" applyBorder="1" applyAlignment="1">
      <alignment vertical="center"/>
    </xf>
    <xf numFmtId="43" fontId="20" fillId="4" borderId="1" xfId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 wrapText="1"/>
    </xf>
    <xf numFmtId="4" fontId="28" fillId="21" borderId="1" xfId="0" applyNumberFormat="1" applyFont="1" applyFill="1" applyBorder="1" applyAlignment="1">
      <alignment horizontal="center" vertical="center"/>
    </xf>
    <xf numFmtId="43" fontId="25" fillId="21" borderId="1" xfId="1" applyFont="1" applyFill="1" applyBorder="1" applyAlignment="1">
      <alignment horizontal="center" vertical="center"/>
    </xf>
    <xf numFmtId="1" fontId="25" fillId="21" borderId="1" xfId="0" applyNumberFormat="1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 wrapText="1"/>
    </xf>
    <xf numFmtId="43" fontId="28" fillId="22" borderId="1" xfId="1" applyFont="1" applyFill="1" applyBorder="1" applyAlignment="1">
      <alignment horizontal="center" vertical="center"/>
    </xf>
    <xf numFmtId="4" fontId="28" fillId="22" borderId="1" xfId="0" applyNumberFormat="1" applyFont="1" applyFill="1" applyBorder="1" applyAlignment="1">
      <alignment horizontal="center" vertical="center"/>
    </xf>
    <xf numFmtId="43" fontId="26" fillId="22" borderId="9" xfId="1" applyFont="1" applyFill="1" applyBorder="1" applyAlignment="1">
      <alignment horizontal="center" vertical="center"/>
    </xf>
    <xf numFmtId="43" fontId="25" fillId="22" borderId="1" xfId="1" applyFont="1" applyFill="1" applyBorder="1" applyAlignment="1">
      <alignment horizontal="center" vertical="center"/>
    </xf>
    <xf numFmtId="1" fontId="25" fillId="22" borderId="1" xfId="0" applyNumberFormat="1" applyFont="1" applyFill="1" applyBorder="1" applyAlignment="1">
      <alignment horizontal="center" vertical="center"/>
    </xf>
    <xf numFmtId="0" fontId="25" fillId="22" borderId="8" xfId="0" applyFont="1" applyFill="1" applyBorder="1" applyAlignment="1">
      <alignment horizontal="center" vertical="center"/>
    </xf>
    <xf numFmtId="4" fontId="9" fillId="23" borderId="1" xfId="0" applyNumberFormat="1" applyFont="1" applyFill="1" applyBorder="1" applyAlignment="1">
      <alignment horizontal="center" vertical="center"/>
    </xf>
    <xf numFmtId="4" fontId="28" fillId="21" borderId="1" xfId="0" applyNumberFormat="1" applyFont="1" applyFill="1" applyBorder="1" applyAlignment="1">
      <alignment horizontal="center" vertical="center" wrapText="1"/>
    </xf>
    <xf numFmtId="4" fontId="26" fillId="21" borderId="1" xfId="0" applyNumberFormat="1" applyFont="1" applyFill="1" applyBorder="1" applyAlignment="1">
      <alignment horizontal="right" vertical="center"/>
    </xf>
    <xf numFmtId="4" fontId="25" fillId="21" borderId="1" xfId="0" applyNumberFormat="1" applyFont="1" applyFill="1" applyBorder="1" applyAlignment="1">
      <alignment horizontal="center" vertical="center"/>
    </xf>
    <xf numFmtId="4" fontId="25" fillId="21" borderId="1" xfId="0" applyNumberFormat="1" applyFont="1" applyFill="1" applyBorder="1" applyAlignment="1">
      <alignment vertical="center"/>
    </xf>
    <xf numFmtId="1" fontId="25" fillId="21" borderId="1" xfId="1" applyNumberFormat="1" applyFont="1" applyFill="1" applyBorder="1" applyAlignment="1">
      <alignment horizontal="center" vertical="center"/>
    </xf>
    <xf numFmtId="1" fontId="25" fillId="21" borderId="1" xfId="2" applyNumberFormat="1" applyFont="1" applyFill="1" applyBorder="1" applyAlignment="1">
      <alignment horizontal="center" vertical="center"/>
    </xf>
    <xf numFmtId="9" fontId="25" fillId="21" borderId="1" xfId="2" applyFont="1" applyFill="1" applyBorder="1" applyAlignment="1">
      <alignment horizontal="center" vertical="center"/>
    </xf>
    <xf numFmtId="44" fontId="25" fillId="21" borderId="1" xfId="0" applyNumberFormat="1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 wrapText="1"/>
    </xf>
    <xf numFmtId="4" fontId="28" fillId="24" borderId="1" xfId="0" applyNumberFormat="1" applyFont="1" applyFill="1" applyBorder="1" applyAlignment="1">
      <alignment horizontal="center" vertical="center" wrapText="1"/>
    </xf>
    <xf numFmtId="4" fontId="28" fillId="24" borderId="1" xfId="0" applyNumberFormat="1" applyFont="1" applyFill="1" applyBorder="1" applyAlignment="1">
      <alignment horizontal="center" vertical="center"/>
    </xf>
    <xf numFmtId="4" fontId="26" fillId="24" borderId="1" xfId="0" applyNumberFormat="1" applyFont="1" applyFill="1" applyBorder="1" applyAlignment="1">
      <alignment horizontal="right" vertical="center"/>
    </xf>
    <xf numFmtId="4" fontId="25" fillId="24" borderId="1" xfId="0" applyNumberFormat="1" applyFont="1" applyFill="1" applyBorder="1" applyAlignment="1">
      <alignment horizontal="center" vertical="center"/>
    </xf>
    <xf numFmtId="4" fontId="25" fillId="24" borderId="1" xfId="0" applyNumberFormat="1" applyFont="1" applyFill="1" applyBorder="1" applyAlignment="1">
      <alignment vertical="center"/>
    </xf>
    <xf numFmtId="9" fontId="25" fillId="24" borderId="1" xfId="2" applyFont="1" applyFill="1" applyBorder="1" applyAlignment="1">
      <alignment horizontal="center" vertical="center"/>
    </xf>
    <xf numFmtId="44" fontId="25" fillId="24" borderId="1" xfId="2" applyNumberFormat="1" applyFont="1" applyFill="1" applyBorder="1" applyAlignment="1">
      <alignment horizontal="center" vertical="center"/>
    </xf>
    <xf numFmtId="2" fontId="25" fillId="24" borderId="1" xfId="0" applyNumberFormat="1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 wrapText="1"/>
    </xf>
    <xf numFmtId="4" fontId="28" fillId="22" borderId="5" xfId="0" applyNumberFormat="1" applyFont="1" applyFill="1" applyBorder="1" applyAlignment="1">
      <alignment horizontal="center" vertical="center" wrapText="1"/>
    </xf>
    <xf numFmtId="4" fontId="28" fillId="22" borderId="5" xfId="0" applyNumberFormat="1" applyFont="1" applyFill="1" applyBorder="1" applyAlignment="1">
      <alignment horizontal="center" vertical="center"/>
    </xf>
    <xf numFmtId="4" fontId="26" fillId="22" borderId="5" xfId="0" applyNumberFormat="1" applyFont="1" applyFill="1" applyBorder="1" applyAlignment="1">
      <alignment horizontal="right" vertical="center"/>
    </xf>
    <xf numFmtId="4" fontId="25" fillId="22" borderId="5" xfId="0" applyNumberFormat="1" applyFont="1" applyFill="1" applyBorder="1" applyAlignment="1">
      <alignment horizontal="center" vertical="center"/>
    </xf>
    <xf numFmtId="4" fontId="25" fillId="22" borderId="5" xfId="0" applyNumberFormat="1" applyFont="1" applyFill="1" applyBorder="1" applyAlignment="1">
      <alignment vertical="center"/>
    </xf>
    <xf numFmtId="12" fontId="25" fillId="22" borderId="1" xfId="2" applyNumberFormat="1" applyFont="1" applyFill="1" applyBorder="1" applyAlignment="1">
      <alignment horizontal="center" vertical="center"/>
    </xf>
    <xf numFmtId="12" fontId="25" fillId="22" borderId="5" xfId="2" applyNumberFormat="1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 wrapText="1"/>
    </xf>
    <xf numFmtId="4" fontId="10" fillId="22" borderId="5" xfId="0" applyNumberFormat="1" applyFont="1" applyFill="1" applyBorder="1" applyAlignment="1">
      <alignment horizontal="center" vertical="center"/>
    </xf>
    <xf numFmtId="4" fontId="8" fillId="22" borderId="5" xfId="0" applyNumberFormat="1" applyFont="1" applyFill="1" applyBorder="1" applyAlignment="1">
      <alignment horizontal="right" vertical="center" wrapText="1"/>
    </xf>
    <xf numFmtId="4" fontId="7" fillId="22" borderId="5" xfId="0" applyNumberFormat="1" applyFont="1" applyFill="1" applyBorder="1" applyAlignment="1">
      <alignment horizontal="center" vertical="center" wrapText="1"/>
    </xf>
    <xf numFmtId="4" fontId="7" fillId="22" borderId="5" xfId="0" applyNumberFormat="1" applyFont="1" applyFill="1" applyBorder="1" applyAlignment="1">
      <alignment vertical="center" wrapText="1"/>
    </xf>
    <xf numFmtId="0" fontId="24" fillId="22" borderId="5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 wrapText="1"/>
    </xf>
    <xf numFmtId="4" fontId="10" fillId="21" borderId="5" xfId="0" applyNumberFormat="1" applyFont="1" applyFill="1" applyBorder="1" applyAlignment="1">
      <alignment horizontal="center" vertical="center" wrapText="1"/>
    </xf>
    <xf numFmtId="4" fontId="10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vertical="center"/>
    </xf>
    <xf numFmtId="9" fontId="7" fillId="21" borderId="1" xfId="2" applyFont="1" applyFill="1" applyBorder="1" applyAlignment="1">
      <alignment horizontal="center" vertical="center"/>
    </xf>
    <xf numFmtId="44" fontId="7" fillId="21" borderId="5" xfId="2" applyNumberFormat="1" applyFont="1" applyFill="1" applyBorder="1" applyAlignment="1">
      <alignment horizontal="center" vertical="center"/>
    </xf>
    <xf numFmtId="4" fontId="10" fillId="21" borderId="5" xfId="0" applyNumberFormat="1" applyFont="1" applyFill="1" applyBorder="1" applyAlignment="1">
      <alignment horizontal="right" vertical="center" wrapText="1"/>
    </xf>
    <xf numFmtId="4" fontId="7" fillId="21" borderId="5" xfId="0" applyNumberFormat="1" applyFont="1" applyFill="1" applyBorder="1" applyAlignment="1">
      <alignment horizontal="center" vertical="center" wrapText="1"/>
    </xf>
    <xf numFmtId="4" fontId="7" fillId="21" borderId="5" xfId="0" applyNumberFormat="1" applyFont="1" applyFill="1" applyBorder="1" applyAlignment="1">
      <alignment vertical="center" wrapText="1"/>
    </xf>
    <xf numFmtId="0" fontId="25" fillId="21" borderId="5" xfId="0" applyFont="1" applyFill="1" applyBorder="1" applyAlignment="1">
      <alignment horizontal="center" vertical="center"/>
    </xf>
    <xf numFmtId="0" fontId="24" fillId="21" borderId="5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right" vertical="center" wrapText="1"/>
    </xf>
    <xf numFmtId="1" fontId="25" fillId="21" borderId="5" xfId="0" applyNumberFormat="1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 wrapText="1"/>
    </xf>
    <xf numFmtId="4" fontId="10" fillId="24" borderId="5" xfId="0" applyNumberFormat="1" applyFont="1" applyFill="1" applyBorder="1" applyAlignment="1">
      <alignment horizontal="center" vertical="center"/>
    </xf>
    <xf numFmtId="0" fontId="8" fillId="24" borderId="5" xfId="0" applyFont="1" applyFill="1" applyBorder="1" applyAlignment="1">
      <alignment horizontal="right" vertical="center" wrapText="1"/>
    </xf>
    <xf numFmtId="0" fontId="10" fillId="24" borderId="5" xfId="0" applyFont="1" applyFill="1" applyBorder="1" applyAlignment="1">
      <alignment horizontal="center" vertical="center" wrapText="1"/>
    </xf>
    <xf numFmtId="4" fontId="10" fillId="24" borderId="5" xfId="0" applyNumberFormat="1" applyFont="1" applyFill="1" applyBorder="1" applyAlignment="1">
      <alignment horizontal="center" vertical="center" wrapText="1"/>
    </xf>
    <xf numFmtId="4" fontId="7" fillId="24" borderId="5" xfId="0" applyNumberFormat="1" applyFont="1" applyFill="1" applyBorder="1" applyAlignment="1">
      <alignment vertical="center" wrapText="1"/>
    </xf>
    <xf numFmtId="1" fontId="25" fillId="24" borderId="5" xfId="0" applyNumberFormat="1" applyFont="1" applyFill="1" applyBorder="1" applyAlignment="1">
      <alignment horizontal="center" vertical="center"/>
    </xf>
    <xf numFmtId="0" fontId="24" fillId="24" borderId="5" xfId="0" applyFont="1" applyFill="1" applyBorder="1" applyAlignment="1">
      <alignment horizontal="center" vertical="center"/>
    </xf>
    <xf numFmtId="1" fontId="25" fillId="24" borderId="1" xfId="0" applyNumberFormat="1" applyFont="1" applyFill="1" applyBorder="1" applyAlignment="1">
      <alignment horizontal="center" vertical="center"/>
    </xf>
    <xf numFmtId="43" fontId="25" fillId="24" borderId="1" xfId="1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4" fontId="4" fillId="22" borderId="5" xfId="0" applyNumberFormat="1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right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vertical="center" wrapText="1"/>
    </xf>
    <xf numFmtId="0" fontId="14" fillId="22" borderId="1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 wrapText="1"/>
    </xf>
    <xf numFmtId="0" fontId="6" fillId="22" borderId="5" xfId="0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center" vertical="center"/>
    </xf>
    <xf numFmtId="0" fontId="6" fillId="22" borderId="5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6" fillId="22" borderId="5" xfId="0" applyFont="1" applyFill="1" applyBorder="1" applyAlignment="1">
      <alignment vertical="center" wrapText="1"/>
    </xf>
    <xf numFmtId="0" fontId="24" fillId="22" borderId="1" xfId="0" applyFont="1" applyFill="1" applyBorder="1" applyAlignment="1">
      <alignment horizontal="center" vertical="center"/>
    </xf>
    <xf numFmtId="0" fontId="24" fillId="2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horizontal="center" vertical="center"/>
    </xf>
    <xf numFmtId="43" fontId="22" fillId="4" borderId="1" xfId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4" fontId="28" fillId="4" borderId="1" xfId="0" applyNumberFormat="1" applyFont="1" applyFill="1" applyBorder="1" applyAlignment="1">
      <alignment horizontal="center" vertical="center"/>
    </xf>
    <xf numFmtId="43" fontId="26" fillId="4" borderId="9" xfId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/>
    <xf numFmtId="4" fontId="25" fillId="4" borderId="1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28" fillId="4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right" vertical="center" wrapText="1"/>
    </xf>
    <xf numFmtId="4" fontId="25" fillId="4" borderId="1" xfId="0" applyNumberFormat="1" applyFont="1" applyFill="1" applyBorder="1" applyAlignment="1">
      <alignment vertical="center"/>
    </xf>
    <xf numFmtId="4" fontId="28" fillId="4" borderId="1" xfId="0" applyNumberFormat="1" applyFont="1" applyFill="1" applyBorder="1" applyAlignment="1">
      <alignment vertical="center"/>
    </xf>
    <xf numFmtId="44" fontId="25" fillId="4" borderId="5" xfId="0" applyNumberFormat="1" applyFont="1" applyFill="1" applyBorder="1" applyAlignment="1">
      <alignment horizontal="center" vertical="center"/>
    </xf>
    <xf numFmtId="166" fontId="7" fillId="4" borderId="5" xfId="0" applyNumberFormat="1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vertical="center"/>
    </xf>
    <xf numFmtId="4" fontId="26" fillId="4" borderId="1" xfId="0" applyNumberFormat="1" applyFont="1" applyFill="1" applyBorder="1" applyAlignment="1">
      <alignment horizontal="right" vertical="center"/>
    </xf>
    <xf numFmtId="4" fontId="22" fillId="4" borderId="1" xfId="0" applyNumberFormat="1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vertical="center"/>
    </xf>
    <xf numFmtId="44" fontId="25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" fontId="25" fillId="4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4" borderId="0" xfId="0" applyFont="1" applyFill="1"/>
    <xf numFmtId="4" fontId="24" fillId="4" borderId="1" xfId="0" applyNumberFormat="1" applyFont="1" applyFill="1" applyBorder="1" applyAlignment="1">
      <alignment horizontal="right" vertical="center"/>
    </xf>
    <xf numFmtId="4" fontId="25" fillId="4" borderId="0" xfId="0" applyNumberFormat="1" applyFont="1" applyFill="1"/>
    <xf numFmtId="4" fontId="7" fillId="12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/>
    </xf>
    <xf numFmtId="43" fontId="26" fillId="4" borderId="1" xfId="1" applyFont="1" applyFill="1" applyBorder="1" applyAlignment="1">
      <alignment horizontal="center" vertical="center"/>
    </xf>
    <xf numFmtId="43" fontId="26" fillId="22" borderId="1" xfId="1" applyFont="1" applyFill="1" applyBorder="1" applyAlignment="1">
      <alignment horizontal="center" vertical="center"/>
    </xf>
    <xf numFmtId="4" fontId="8" fillId="21" borderId="1" xfId="0" applyNumberFormat="1" applyFont="1" applyFill="1" applyBorder="1" applyAlignment="1">
      <alignment horizontal="right" vertical="center"/>
    </xf>
    <xf numFmtId="4" fontId="28" fillId="1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25" fillId="27" borderId="1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 wrapText="1"/>
    </xf>
    <xf numFmtId="43" fontId="25" fillId="27" borderId="5" xfId="1" applyFont="1" applyFill="1" applyBorder="1" applyAlignment="1">
      <alignment horizontal="center" vertical="center"/>
    </xf>
    <xf numFmtId="4" fontId="7" fillId="27" borderId="5" xfId="0" applyNumberFormat="1" applyFont="1" applyFill="1" applyBorder="1" applyAlignment="1">
      <alignment horizontal="right" vertical="center"/>
    </xf>
    <xf numFmtId="4" fontId="7" fillId="27" borderId="5" xfId="0" applyNumberFormat="1" applyFont="1" applyFill="1" applyBorder="1" applyAlignment="1">
      <alignment horizontal="center" vertical="center" wrapText="1"/>
    </xf>
    <xf numFmtId="4" fontId="25" fillId="27" borderId="5" xfId="0" applyNumberFormat="1" applyFont="1" applyFill="1" applyBorder="1" applyAlignment="1">
      <alignment horizontal="center" vertical="center"/>
    </xf>
    <xf numFmtId="43" fontId="25" fillId="27" borderId="1" xfId="1" applyFont="1" applyFill="1" applyBorder="1" applyAlignment="1">
      <alignment horizontal="center" vertical="center"/>
    </xf>
    <xf numFmtId="9" fontId="25" fillId="27" borderId="1" xfId="2" applyFont="1" applyFill="1" applyBorder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43" fontId="6" fillId="17" borderId="1" xfId="1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43" fontId="29" fillId="17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4" fontId="33" fillId="0" borderId="9" xfId="0" applyNumberFormat="1" applyFont="1" applyBorder="1" applyAlignment="1">
      <alignment horizontal="right" vertical="center"/>
    </xf>
    <xf numFmtId="4" fontId="33" fillId="0" borderId="8" xfId="0" applyNumberFormat="1" applyFont="1" applyBorder="1" applyAlignment="1">
      <alignment horizontal="right" vertical="center"/>
    </xf>
    <xf numFmtId="0" fontId="34" fillId="8" borderId="9" xfId="0" applyFont="1" applyFill="1" applyBorder="1" applyAlignment="1">
      <alignment horizontal="left" vertical="center"/>
    </xf>
    <xf numFmtId="0" fontId="34" fillId="8" borderId="8" xfId="0" applyFont="1" applyFill="1" applyBorder="1" applyAlignment="1">
      <alignment horizontal="left" vertical="center"/>
    </xf>
    <xf numFmtId="4" fontId="33" fillId="8" borderId="9" xfId="0" applyNumberFormat="1" applyFont="1" applyFill="1" applyBorder="1" applyAlignment="1">
      <alignment horizontal="right" vertical="center"/>
    </xf>
    <xf numFmtId="4" fontId="33" fillId="8" borderId="8" xfId="0" applyNumberFormat="1" applyFont="1" applyFill="1" applyBorder="1" applyAlignment="1">
      <alignment horizontal="right" vertical="center"/>
    </xf>
    <xf numFmtId="0" fontId="34" fillId="25" borderId="14" xfId="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left" vertical="center"/>
    </xf>
    <xf numFmtId="0" fontId="34" fillId="26" borderId="9" xfId="0" applyFont="1" applyFill="1" applyBorder="1" applyAlignment="1">
      <alignment horizontal="center" vertical="center" wrapText="1"/>
    </xf>
    <xf numFmtId="0" fontId="35" fillId="26" borderId="8" xfId="0" applyFont="1" applyFill="1" applyBorder="1" applyAlignment="1">
      <alignment horizontal="center" vertical="center" wrapText="1"/>
    </xf>
    <xf numFmtId="4" fontId="36" fillId="26" borderId="1" xfId="0" applyNumberFormat="1" applyFont="1" applyFill="1" applyBorder="1" applyAlignment="1">
      <alignment horizontal="right" vertical="center"/>
    </xf>
    <xf numFmtId="0" fontId="37" fillId="26" borderId="1" xfId="0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4" fontId="32" fillId="0" borderId="9" xfId="0" applyNumberFormat="1" applyFont="1" applyBorder="1" applyAlignment="1">
      <alignment horizontal="right" vertical="center"/>
    </xf>
    <xf numFmtId="4" fontId="32" fillId="0" borderId="8" xfId="0" applyNumberFormat="1" applyFont="1" applyBorder="1" applyAlignment="1">
      <alignment horizontal="right" vertical="center"/>
    </xf>
    <xf numFmtId="0" fontId="28" fillId="20" borderId="9" xfId="0" applyFont="1" applyFill="1" applyBorder="1" applyAlignment="1">
      <alignment horizontal="left" vertical="center"/>
    </xf>
    <xf numFmtId="0" fontId="28" fillId="20" borderId="8" xfId="0" applyFont="1" applyFill="1" applyBorder="1" applyAlignment="1">
      <alignment horizontal="left" vertical="center"/>
    </xf>
    <xf numFmtId="4" fontId="32" fillId="20" borderId="9" xfId="0" applyNumberFormat="1" applyFont="1" applyFill="1" applyBorder="1" applyAlignment="1">
      <alignment horizontal="right" vertical="center"/>
    </xf>
    <xf numFmtId="4" fontId="32" fillId="20" borderId="8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4" fontId="33" fillId="25" borderId="14" xfId="0" applyNumberFormat="1" applyFont="1" applyFill="1" applyBorder="1" applyAlignment="1">
      <alignment horizontal="right" vertical="center"/>
    </xf>
    <xf numFmtId="4" fontId="33" fillId="25" borderId="15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1" defaultTableStyle="TableStyleMedium9" defaultPivotStyle="PivotStyleLight16">
    <tableStyle name="Estilo de tabla 1" pivot="0" count="0" xr9:uid="{00000000-0011-0000-FFFF-FFFF00000000}"/>
  </tableStyles>
  <colors>
    <mruColors>
      <color rgb="FFD1A171"/>
      <color rgb="FFB4CD81"/>
      <color rgb="FFDFBE9D"/>
      <color rgb="FFDAB48E"/>
      <color rgb="FFC58A4F"/>
      <color rgb="FF006600"/>
      <color rgb="FFFF7993"/>
      <color rgb="FFFF8989"/>
      <color rgb="FF996600"/>
      <color rgb="FFA3E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workbookViewId="0">
      <pane xSplit="15045" topLeftCell="I1"/>
      <selection activeCell="C18" sqref="C18"/>
      <selection pane="topRight" activeCell="K54" sqref="K54"/>
    </sheetView>
  </sheetViews>
  <sheetFormatPr baseColWidth="10" defaultRowHeight="15" x14ac:dyDescent="0.25"/>
  <cols>
    <col min="2" max="2" width="50.140625" customWidth="1"/>
    <col min="3" max="3" width="18.42578125" customWidth="1"/>
    <col min="4" max="4" width="20" customWidth="1"/>
    <col min="5" max="5" width="23.85546875" customWidth="1"/>
  </cols>
  <sheetData>
    <row r="1" spans="1:5" x14ac:dyDescent="0.25">
      <c r="A1" s="13"/>
      <c r="B1" s="14"/>
      <c r="C1" s="15"/>
      <c r="D1" s="15"/>
      <c r="E1" s="15"/>
    </row>
    <row r="2" spans="1:5" ht="15.75" x14ac:dyDescent="0.25">
      <c r="A2" s="542" t="s">
        <v>0</v>
      </c>
      <c r="B2" s="542"/>
      <c r="C2" s="542"/>
      <c r="D2" s="542"/>
      <c r="E2" s="542"/>
    </row>
    <row r="3" spans="1:5" ht="15.75" x14ac:dyDescent="0.25">
      <c r="A3" s="542" t="s">
        <v>1</v>
      </c>
      <c r="B3" s="542"/>
      <c r="C3" s="542"/>
      <c r="D3" s="542"/>
      <c r="E3" s="542"/>
    </row>
    <row r="4" spans="1:5" ht="15.75" x14ac:dyDescent="0.25">
      <c r="A4" s="542" t="s">
        <v>2</v>
      </c>
      <c r="B4" s="542"/>
      <c r="C4" s="542"/>
      <c r="D4" s="542"/>
      <c r="E4" s="542"/>
    </row>
    <row r="5" spans="1:5" ht="15.75" x14ac:dyDescent="0.25">
      <c r="A5" s="543" t="s">
        <v>42</v>
      </c>
      <c r="B5" s="543"/>
      <c r="C5" s="543"/>
      <c r="D5" s="543"/>
      <c r="E5" s="543"/>
    </row>
    <row r="6" spans="1:5" ht="15.75" x14ac:dyDescent="0.25">
      <c r="A6" s="542" t="s">
        <v>3</v>
      </c>
      <c r="B6" s="542"/>
      <c r="C6" s="542"/>
      <c r="D6" s="542"/>
      <c r="E6" s="542"/>
    </row>
    <row r="7" spans="1:5" ht="15.75" x14ac:dyDescent="0.25">
      <c r="A7" s="542" t="s">
        <v>61</v>
      </c>
      <c r="B7" s="542"/>
      <c r="C7" s="542"/>
      <c r="D7" s="542"/>
      <c r="E7" s="542"/>
    </row>
    <row r="8" spans="1:5" x14ac:dyDescent="0.25">
      <c r="A8" s="13"/>
      <c r="B8" s="14"/>
      <c r="C8" s="15"/>
      <c r="D8" s="15"/>
      <c r="E8" s="15"/>
    </row>
    <row r="9" spans="1:5" x14ac:dyDescent="0.25">
      <c r="A9" s="1" t="s">
        <v>4</v>
      </c>
      <c r="B9" s="1" t="s">
        <v>5</v>
      </c>
      <c r="C9" s="26" t="s">
        <v>6</v>
      </c>
      <c r="D9" s="3" t="s">
        <v>7</v>
      </c>
      <c r="E9" s="1">
        <v>2011</v>
      </c>
    </row>
    <row r="10" spans="1:5" x14ac:dyDescent="0.25">
      <c r="A10" s="23">
        <v>21101</v>
      </c>
      <c r="B10" s="25" t="s">
        <v>65</v>
      </c>
      <c r="C10" s="22">
        <v>1261000</v>
      </c>
      <c r="D10" s="19">
        <v>286000</v>
      </c>
      <c r="E10" s="19">
        <f>C10+D10</f>
        <v>1547000</v>
      </c>
    </row>
    <row r="11" spans="1:5" ht="26.25" x14ac:dyDescent="0.25">
      <c r="A11" s="24">
        <v>21401</v>
      </c>
      <c r="B11" s="25" t="s">
        <v>66</v>
      </c>
      <c r="C11" s="22">
        <v>1250000</v>
      </c>
      <c r="D11" s="19">
        <v>247000</v>
      </c>
      <c r="E11" s="19">
        <f>C11+D11</f>
        <v>1497000</v>
      </c>
    </row>
    <row r="12" spans="1:5" x14ac:dyDescent="0.25">
      <c r="A12" s="23">
        <v>21601</v>
      </c>
      <c r="B12" s="25" t="s">
        <v>15</v>
      </c>
      <c r="C12" s="22">
        <v>192000</v>
      </c>
      <c r="D12" s="19">
        <v>0</v>
      </c>
      <c r="E12" s="19">
        <f>C12+D12</f>
        <v>192000</v>
      </c>
    </row>
    <row r="13" spans="1:5" ht="28.5" customHeight="1" x14ac:dyDescent="0.25">
      <c r="A13" s="4">
        <v>2100</v>
      </c>
      <c r="B13" s="5" t="s">
        <v>72</v>
      </c>
      <c r="C13" s="34">
        <f>SUM(C10:C12)</f>
        <v>2703000</v>
      </c>
      <c r="D13" s="6">
        <f>SUM(D10:D12)</f>
        <v>533000</v>
      </c>
      <c r="E13" s="6">
        <f>C13+D13</f>
        <v>3236000</v>
      </c>
    </row>
    <row r="14" spans="1:5" x14ac:dyDescent="0.25">
      <c r="A14" s="13"/>
      <c r="B14" s="14"/>
      <c r="C14" s="20"/>
      <c r="D14" s="15"/>
      <c r="E14" s="15"/>
    </row>
    <row r="15" spans="1:5" x14ac:dyDescent="0.25">
      <c r="A15" s="13"/>
      <c r="B15" s="14"/>
      <c r="C15" s="20"/>
      <c r="D15" s="15"/>
      <c r="E15" s="15"/>
    </row>
    <row r="16" spans="1:5" x14ac:dyDescent="0.25">
      <c r="A16" s="1" t="s">
        <v>4</v>
      </c>
      <c r="B16" s="1" t="s">
        <v>5</v>
      </c>
      <c r="C16" s="2" t="s">
        <v>6</v>
      </c>
      <c r="D16" s="3" t="s">
        <v>7</v>
      </c>
      <c r="E16" s="1">
        <v>2011</v>
      </c>
    </row>
    <row r="17" spans="1:5" ht="39" x14ac:dyDescent="0.25">
      <c r="A17" s="16">
        <v>22104</v>
      </c>
      <c r="B17" s="17" t="s">
        <v>8</v>
      </c>
      <c r="C17" s="12">
        <v>380000</v>
      </c>
      <c r="D17" s="19">
        <v>180000</v>
      </c>
      <c r="E17" s="21">
        <f>C17+D17</f>
        <v>560000</v>
      </c>
    </row>
    <row r="18" spans="1:5" x14ac:dyDescent="0.25">
      <c r="A18" s="16">
        <v>22201</v>
      </c>
      <c r="B18" s="17" t="s">
        <v>9</v>
      </c>
      <c r="C18" s="12">
        <v>80000</v>
      </c>
      <c r="D18" s="19">
        <v>0</v>
      </c>
      <c r="E18" s="21">
        <f>C18+D18</f>
        <v>80000</v>
      </c>
    </row>
    <row r="19" spans="1:5" x14ac:dyDescent="0.25">
      <c r="A19" s="4">
        <v>2200</v>
      </c>
      <c r="B19" s="5" t="s">
        <v>16</v>
      </c>
      <c r="C19" s="7">
        <f>SUM(C17:C18)</f>
        <v>460000</v>
      </c>
      <c r="D19" s="6">
        <f>SUM(D17:D18)</f>
        <v>180000</v>
      </c>
      <c r="E19" s="6">
        <f>C19+D19</f>
        <v>640000</v>
      </c>
    </row>
    <row r="20" spans="1:5" x14ac:dyDescent="0.25">
      <c r="A20" s="13"/>
      <c r="B20" s="14"/>
      <c r="C20" s="20"/>
      <c r="D20" s="15"/>
      <c r="E20" s="15"/>
    </row>
    <row r="21" spans="1:5" x14ac:dyDescent="0.25">
      <c r="A21" s="13"/>
      <c r="B21" s="14"/>
      <c r="C21" s="20"/>
      <c r="D21" s="15"/>
      <c r="E21" s="15"/>
    </row>
    <row r="22" spans="1:5" x14ac:dyDescent="0.25">
      <c r="A22" s="1" t="s">
        <v>4</v>
      </c>
      <c r="B22" s="1" t="s">
        <v>5</v>
      </c>
      <c r="C22" s="2" t="s">
        <v>6</v>
      </c>
      <c r="D22" s="3" t="s">
        <v>7</v>
      </c>
      <c r="E22" s="1">
        <v>2011</v>
      </c>
    </row>
    <row r="23" spans="1:5" ht="26.25" x14ac:dyDescent="0.25">
      <c r="A23" s="16">
        <v>23901</v>
      </c>
      <c r="B23" s="17" t="s">
        <v>22</v>
      </c>
      <c r="C23" s="18">
        <v>0</v>
      </c>
      <c r="D23" s="19">
        <v>1500000</v>
      </c>
      <c r="E23" s="19">
        <f>C23+D23</f>
        <v>1500000</v>
      </c>
    </row>
    <row r="24" spans="1:5" ht="26.25" x14ac:dyDescent="0.25">
      <c r="A24" s="4">
        <v>2300</v>
      </c>
      <c r="B24" s="5" t="s">
        <v>21</v>
      </c>
      <c r="C24" s="6">
        <f>SUM(C23:C23)</f>
        <v>0</v>
      </c>
      <c r="D24" s="6">
        <f>SUM(D23:D23)</f>
        <v>1500000</v>
      </c>
      <c r="E24" s="6">
        <f>C24+D24</f>
        <v>1500000</v>
      </c>
    </row>
    <row r="25" spans="1:5" x14ac:dyDescent="0.25">
      <c r="A25" s="13"/>
      <c r="B25" s="14"/>
      <c r="C25" s="20"/>
      <c r="D25" s="15"/>
      <c r="E25" s="15"/>
    </row>
    <row r="26" spans="1:5" x14ac:dyDescent="0.25">
      <c r="A26" s="13"/>
      <c r="B26" s="14"/>
      <c r="C26" s="20"/>
      <c r="D26" s="15"/>
      <c r="E26" s="15"/>
    </row>
    <row r="27" spans="1:5" x14ac:dyDescent="0.25">
      <c r="A27" s="1" t="s">
        <v>4</v>
      </c>
      <c r="B27" s="1" t="s">
        <v>5</v>
      </c>
      <c r="C27" s="2" t="s">
        <v>6</v>
      </c>
      <c r="D27" s="3" t="s">
        <v>7</v>
      </c>
      <c r="E27" s="1">
        <v>2011</v>
      </c>
    </row>
    <row r="28" spans="1:5" x14ac:dyDescent="0.25">
      <c r="A28" s="16">
        <v>24101</v>
      </c>
      <c r="B28" s="17" t="s">
        <v>18</v>
      </c>
      <c r="C28" s="18">
        <v>300000</v>
      </c>
      <c r="D28" s="19">
        <v>0</v>
      </c>
      <c r="E28" s="19">
        <f>C28+D28</f>
        <v>300000</v>
      </c>
    </row>
    <row r="29" spans="1:5" ht="26.25" x14ac:dyDescent="0.25">
      <c r="A29" s="4">
        <v>2400</v>
      </c>
      <c r="B29" s="5" t="s">
        <v>17</v>
      </c>
      <c r="C29" s="6">
        <f>SUM(C28:C28)</f>
        <v>300000</v>
      </c>
      <c r="D29" s="6">
        <f>SUM(D28:D28)</f>
        <v>0</v>
      </c>
      <c r="E29" s="6">
        <f>C29+D29</f>
        <v>300000</v>
      </c>
    </row>
    <row r="30" spans="1:5" x14ac:dyDescent="0.25">
      <c r="A30" s="13"/>
      <c r="B30" s="14"/>
      <c r="C30" s="20"/>
      <c r="D30" s="15"/>
      <c r="E30" s="15"/>
    </row>
    <row r="31" spans="1:5" x14ac:dyDescent="0.25">
      <c r="A31" s="13"/>
      <c r="B31" s="14"/>
      <c r="C31" s="20"/>
      <c r="D31" s="15"/>
      <c r="E31" s="15"/>
    </row>
    <row r="32" spans="1:5" x14ac:dyDescent="0.25">
      <c r="A32" s="1" t="s">
        <v>4</v>
      </c>
      <c r="B32" s="1" t="s">
        <v>5</v>
      </c>
      <c r="C32" s="2" t="s">
        <v>6</v>
      </c>
      <c r="D32" s="3" t="s">
        <v>7</v>
      </c>
      <c r="E32" s="1">
        <v>2011</v>
      </c>
    </row>
    <row r="33" spans="1:5" ht="13.5" customHeight="1" x14ac:dyDescent="0.25">
      <c r="A33" s="35">
        <v>25301</v>
      </c>
      <c r="B33" s="27" t="s">
        <v>67</v>
      </c>
      <c r="C33" s="28">
        <v>0</v>
      </c>
      <c r="D33" s="30">
        <v>10000000</v>
      </c>
      <c r="E33" s="30">
        <f>D33+C33</f>
        <v>10000000</v>
      </c>
    </row>
    <row r="34" spans="1:5" ht="17.25" customHeight="1" x14ac:dyDescent="0.25">
      <c r="A34" s="16">
        <v>25401</v>
      </c>
      <c r="B34" s="17" t="s">
        <v>23</v>
      </c>
      <c r="C34" s="29">
        <v>15400000</v>
      </c>
      <c r="D34" s="8">
        <v>37600000</v>
      </c>
      <c r="E34" s="19">
        <f>C34+D34</f>
        <v>53000000</v>
      </c>
    </row>
    <row r="35" spans="1:5" ht="27.75" customHeight="1" x14ac:dyDescent="0.25">
      <c r="A35" s="16">
        <v>25501</v>
      </c>
      <c r="B35" s="17" t="s">
        <v>10</v>
      </c>
      <c r="C35" s="29"/>
      <c r="D35" s="8">
        <v>768000</v>
      </c>
      <c r="E35" s="19">
        <f>C35+D35</f>
        <v>768000</v>
      </c>
    </row>
    <row r="36" spans="1:5" ht="18" customHeight="1" x14ac:dyDescent="0.25">
      <c r="A36" s="16">
        <v>25901</v>
      </c>
      <c r="B36" s="17" t="s">
        <v>24</v>
      </c>
      <c r="C36" s="29"/>
      <c r="D36" s="8">
        <v>19980000</v>
      </c>
      <c r="E36" s="19">
        <f>C36+D36</f>
        <v>19980000</v>
      </c>
    </row>
    <row r="37" spans="1:5" ht="26.25" x14ac:dyDescent="0.25">
      <c r="A37" s="4">
        <v>2500</v>
      </c>
      <c r="B37" s="5" t="s">
        <v>19</v>
      </c>
      <c r="C37" s="6">
        <f>SUM(C34:C34)</f>
        <v>15400000</v>
      </c>
      <c r="D37" s="6">
        <f>SUM(D33:D36)</f>
        <v>68348000</v>
      </c>
      <c r="E37" s="6">
        <f>C37+D37</f>
        <v>83748000</v>
      </c>
    </row>
    <row r="38" spans="1:5" x14ac:dyDescent="0.25">
      <c r="A38" s="4"/>
      <c r="B38" s="5"/>
      <c r="C38" s="9"/>
      <c r="D38" s="10"/>
      <c r="E38" s="10"/>
    </row>
    <row r="39" spans="1:5" x14ac:dyDescent="0.25">
      <c r="A39" s="4"/>
      <c r="B39" s="5"/>
      <c r="C39" s="9"/>
      <c r="D39" s="10"/>
      <c r="E39" s="10"/>
    </row>
    <row r="40" spans="1:5" x14ac:dyDescent="0.25">
      <c r="A40" s="1" t="s">
        <v>4</v>
      </c>
      <c r="B40" s="1" t="s">
        <v>5</v>
      </c>
      <c r="C40" s="2" t="s">
        <v>6</v>
      </c>
      <c r="D40" s="3" t="s">
        <v>7</v>
      </c>
      <c r="E40" s="1">
        <v>2011</v>
      </c>
    </row>
    <row r="41" spans="1:5" ht="40.5" customHeight="1" x14ac:dyDescent="0.25">
      <c r="A41" s="16">
        <v>26105</v>
      </c>
      <c r="B41" s="71" t="s">
        <v>20</v>
      </c>
      <c r="C41" s="18">
        <v>120000</v>
      </c>
      <c r="D41" s="19"/>
      <c r="E41" s="19">
        <f>C41+D41</f>
        <v>120000</v>
      </c>
    </row>
    <row r="42" spans="1:5" x14ac:dyDescent="0.25">
      <c r="A42" s="4">
        <v>2600</v>
      </c>
      <c r="B42" s="5" t="s">
        <v>11</v>
      </c>
      <c r="C42" s="6">
        <f>SUM(C41:C41)</f>
        <v>120000</v>
      </c>
      <c r="D42" s="6">
        <f>SUM(D41:D41)</f>
        <v>0</v>
      </c>
      <c r="E42" s="6">
        <f>C42+D42</f>
        <v>120000</v>
      </c>
    </row>
    <row r="43" spans="1:5" x14ac:dyDescent="0.25">
      <c r="A43" s="13"/>
      <c r="B43" s="14"/>
      <c r="C43" s="20"/>
      <c r="D43" s="15"/>
      <c r="E43" s="15"/>
    </row>
    <row r="44" spans="1:5" x14ac:dyDescent="0.25">
      <c r="A44" s="13"/>
      <c r="B44" s="14"/>
      <c r="C44" s="20"/>
      <c r="D44" s="15"/>
      <c r="E44" s="15"/>
    </row>
    <row r="45" spans="1:5" x14ac:dyDescent="0.25">
      <c r="A45" s="1" t="s">
        <v>4</v>
      </c>
      <c r="B45" s="1" t="s">
        <v>5</v>
      </c>
      <c r="C45" s="2" t="s">
        <v>6</v>
      </c>
      <c r="D45" s="3" t="s">
        <v>7</v>
      </c>
      <c r="E45" s="1">
        <v>2011</v>
      </c>
    </row>
    <row r="46" spans="1:5" x14ac:dyDescent="0.25">
      <c r="A46" s="16">
        <v>2701</v>
      </c>
      <c r="B46" s="17" t="s">
        <v>12</v>
      </c>
      <c r="C46" s="18"/>
      <c r="D46" s="19">
        <v>8167524</v>
      </c>
      <c r="E46" s="19">
        <f>C46+D46</f>
        <v>8167524</v>
      </c>
    </row>
    <row r="47" spans="1:5" ht="26.25" x14ac:dyDescent="0.25">
      <c r="A47" s="4">
        <v>2700</v>
      </c>
      <c r="B47" s="5" t="s">
        <v>13</v>
      </c>
      <c r="C47" s="6">
        <f>SUM(C46:C46)</f>
        <v>0</v>
      </c>
      <c r="D47" s="6">
        <f>SUM(D46:D46)</f>
        <v>8167524</v>
      </c>
      <c r="E47" s="6">
        <f>C47+D47</f>
        <v>8167524</v>
      </c>
    </row>
    <row r="48" spans="1:5" x14ac:dyDescent="0.25">
      <c r="A48" s="13"/>
      <c r="B48" s="14"/>
      <c r="C48" s="20"/>
      <c r="D48" s="15"/>
      <c r="E48" s="15"/>
    </row>
    <row r="49" spans="1:5" x14ac:dyDescent="0.25">
      <c r="A49" s="13"/>
      <c r="B49" s="14"/>
      <c r="C49" s="20"/>
      <c r="D49" s="15"/>
      <c r="E49" s="15"/>
    </row>
    <row r="50" spans="1:5" x14ac:dyDescent="0.25">
      <c r="A50" s="1" t="s">
        <v>4</v>
      </c>
      <c r="B50" s="1" t="s">
        <v>5</v>
      </c>
      <c r="C50" s="2" t="s">
        <v>6</v>
      </c>
      <c r="D50" s="3" t="s">
        <v>7</v>
      </c>
      <c r="E50" s="1">
        <v>2010</v>
      </c>
    </row>
    <row r="51" spans="1:5" ht="25.5" x14ac:dyDescent="0.25">
      <c r="A51" s="35">
        <v>29401</v>
      </c>
      <c r="B51" s="27" t="s">
        <v>27</v>
      </c>
      <c r="C51" s="36">
        <v>150000</v>
      </c>
      <c r="D51" s="58">
        <v>0</v>
      </c>
      <c r="E51" s="61">
        <f>C51+D51</f>
        <v>150000</v>
      </c>
    </row>
    <row r="52" spans="1:5" ht="26.25" customHeight="1" x14ac:dyDescent="0.25">
      <c r="A52" s="16">
        <v>29501</v>
      </c>
      <c r="B52" s="17" t="s">
        <v>28</v>
      </c>
      <c r="C52" s="62">
        <v>800000</v>
      </c>
      <c r="D52" s="58">
        <v>0</v>
      </c>
      <c r="E52" s="19">
        <f>C52+D52</f>
        <v>800000</v>
      </c>
    </row>
    <row r="53" spans="1:5" ht="26.25" x14ac:dyDescent="0.25">
      <c r="A53" s="16">
        <v>29801</v>
      </c>
      <c r="B53" s="17" t="s">
        <v>68</v>
      </c>
      <c r="C53" s="62">
        <v>300000</v>
      </c>
      <c r="D53" s="58">
        <v>0</v>
      </c>
      <c r="E53" s="19">
        <f>C53+D53</f>
        <v>300000</v>
      </c>
    </row>
    <row r="54" spans="1:5" ht="26.25" x14ac:dyDescent="0.25">
      <c r="A54" s="4">
        <v>2900</v>
      </c>
      <c r="B54" s="5" t="s">
        <v>26</v>
      </c>
      <c r="C54" s="6">
        <f>SUM(C51:C53)</f>
        <v>1250000</v>
      </c>
      <c r="D54" s="6">
        <f>SUM(D51:D53)</f>
        <v>0</v>
      </c>
      <c r="E54" s="6">
        <f>SUM(E51:E53)</f>
        <v>1250000</v>
      </c>
    </row>
    <row r="55" spans="1:5" x14ac:dyDescent="0.25">
      <c r="A55" s="13"/>
      <c r="B55" s="14"/>
      <c r="C55" s="20"/>
      <c r="D55" s="15"/>
      <c r="E55" s="15"/>
    </row>
    <row r="56" spans="1:5" x14ac:dyDescent="0.25">
      <c r="A56" s="13"/>
      <c r="B56" s="14"/>
      <c r="C56" s="20"/>
      <c r="D56" s="15"/>
      <c r="E56" s="15"/>
    </row>
    <row r="57" spans="1:5" x14ac:dyDescent="0.25">
      <c r="A57" s="13"/>
      <c r="B57" s="76" t="s">
        <v>14</v>
      </c>
      <c r="C57" s="6">
        <f>C13+C19+C24+C29+C37+C42+C47+C54</f>
        <v>20233000</v>
      </c>
      <c r="D57" s="6">
        <f>D13+D19+D24+D29+D37+D42+D47+D54</f>
        <v>78728524</v>
      </c>
      <c r="E57" s="63">
        <f>E13+E19+E24+E29+E37+E42+E47+E54</f>
        <v>98961524</v>
      </c>
    </row>
    <row r="58" spans="1:5" x14ac:dyDescent="0.25">
      <c r="A58" s="13"/>
      <c r="B58" s="11"/>
      <c r="C58" s="20"/>
      <c r="D58" s="20"/>
      <c r="E58" s="10"/>
    </row>
    <row r="59" spans="1:5" x14ac:dyDescent="0.25">
      <c r="A59" s="13"/>
      <c r="B59" s="14"/>
      <c r="C59" s="20"/>
      <c r="D59" s="15"/>
      <c r="E59" s="15"/>
    </row>
    <row r="60" spans="1:5" x14ac:dyDescent="0.25">
      <c r="A60" s="13"/>
      <c r="B60" s="74" t="s">
        <v>64</v>
      </c>
      <c r="C60" s="20"/>
      <c r="D60" s="15"/>
      <c r="E60" s="34">
        <f>+C57+D57</f>
        <v>98961524</v>
      </c>
    </row>
    <row r="61" spans="1:5" x14ac:dyDescent="0.25">
      <c r="B61" s="75" t="s">
        <v>29</v>
      </c>
    </row>
  </sheetData>
  <mergeCells count="6">
    <mergeCell ref="A7:E7"/>
    <mergeCell ref="A2:E2"/>
    <mergeCell ref="A3:E3"/>
    <mergeCell ref="A4:E4"/>
    <mergeCell ref="A5:E5"/>
    <mergeCell ref="A6:E6"/>
  </mergeCells>
  <pageMargins left="1.08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0"/>
  <sheetViews>
    <sheetView topLeftCell="A58" zoomScale="80" zoomScaleNormal="80" workbookViewId="0">
      <selection activeCell="J70" sqref="J70"/>
    </sheetView>
  </sheetViews>
  <sheetFormatPr baseColWidth="10" defaultRowHeight="15" x14ac:dyDescent="0.25"/>
  <cols>
    <col min="1" max="1" width="12.140625" customWidth="1"/>
    <col min="3" max="3" width="18" customWidth="1"/>
    <col min="5" max="5" width="17.5703125" customWidth="1"/>
    <col min="7" max="7" width="17.140625" bestFit="1" customWidth="1"/>
  </cols>
  <sheetData>
    <row r="2" spans="1:5" ht="15.75" x14ac:dyDescent="0.25">
      <c r="A2" s="544" t="s">
        <v>25</v>
      </c>
      <c r="B2" s="544"/>
      <c r="C2" s="544"/>
      <c r="D2" s="544"/>
      <c r="E2" s="544"/>
    </row>
    <row r="3" spans="1:5" x14ac:dyDescent="0.25">
      <c r="A3" s="545">
        <v>2011</v>
      </c>
      <c r="B3" s="545"/>
      <c r="C3" s="545"/>
      <c r="D3" s="545"/>
      <c r="E3" s="545"/>
    </row>
    <row r="5" spans="1:5" x14ac:dyDescent="0.25">
      <c r="C5" t="s">
        <v>6</v>
      </c>
      <c r="E5" t="s">
        <v>7</v>
      </c>
    </row>
    <row r="7" spans="1:5" x14ac:dyDescent="0.25">
      <c r="A7">
        <v>21101</v>
      </c>
      <c r="C7" s="31">
        <v>1261000</v>
      </c>
      <c r="E7" s="31">
        <v>286000</v>
      </c>
    </row>
    <row r="8" spans="1:5" x14ac:dyDescent="0.25">
      <c r="A8">
        <v>21401</v>
      </c>
      <c r="C8" s="31">
        <v>1250000</v>
      </c>
      <c r="E8" s="31">
        <v>247000</v>
      </c>
    </row>
    <row r="9" spans="1:5" x14ac:dyDescent="0.25">
      <c r="A9">
        <v>21601</v>
      </c>
      <c r="C9" s="31">
        <v>192000</v>
      </c>
      <c r="E9" s="70"/>
    </row>
    <row r="10" spans="1:5" x14ac:dyDescent="0.25">
      <c r="A10">
        <v>22104</v>
      </c>
      <c r="C10" s="31">
        <v>380000</v>
      </c>
      <c r="E10" s="31">
        <v>180000</v>
      </c>
    </row>
    <row r="11" spans="1:5" x14ac:dyDescent="0.25">
      <c r="A11">
        <v>22201</v>
      </c>
      <c r="C11" s="31">
        <v>80000</v>
      </c>
      <c r="E11" s="70"/>
    </row>
    <row r="12" spans="1:5" x14ac:dyDescent="0.25">
      <c r="A12">
        <v>23901</v>
      </c>
      <c r="C12" s="31"/>
      <c r="E12" s="31">
        <v>1500000</v>
      </c>
    </row>
    <row r="13" spans="1:5" x14ac:dyDescent="0.25">
      <c r="A13">
        <v>24101</v>
      </c>
      <c r="C13" s="31">
        <v>300000</v>
      </c>
      <c r="E13" s="31"/>
    </row>
    <row r="14" spans="1:5" x14ac:dyDescent="0.25">
      <c r="A14">
        <v>25301</v>
      </c>
      <c r="C14" s="31"/>
      <c r="E14" s="31">
        <v>10000000</v>
      </c>
    </row>
    <row r="15" spans="1:5" x14ac:dyDescent="0.25">
      <c r="A15">
        <v>25401</v>
      </c>
      <c r="C15" s="31">
        <v>15400000</v>
      </c>
      <c r="E15" s="31">
        <v>37600000</v>
      </c>
    </row>
    <row r="16" spans="1:5" x14ac:dyDescent="0.25">
      <c r="A16">
        <v>25501</v>
      </c>
      <c r="C16" s="31"/>
      <c r="E16" s="31">
        <v>768000</v>
      </c>
    </row>
    <row r="17" spans="1:5" x14ac:dyDescent="0.25">
      <c r="A17">
        <v>25901</v>
      </c>
      <c r="C17" s="31"/>
      <c r="E17" s="31">
        <v>19980000</v>
      </c>
    </row>
    <row r="18" spans="1:5" x14ac:dyDescent="0.25">
      <c r="A18">
        <v>26105</v>
      </c>
      <c r="C18" s="31">
        <v>120000</v>
      </c>
      <c r="E18" s="31"/>
    </row>
    <row r="19" spans="1:5" x14ac:dyDescent="0.25">
      <c r="A19">
        <v>27101</v>
      </c>
      <c r="C19" s="31"/>
      <c r="E19" s="31">
        <v>8167524</v>
      </c>
    </row>
    <row r="20" spans="1:5" x14ac:dyDescent="0.25">
      <c r="A20">
        <v>29401</v>
      </c>
      <c r="C20" s="31">
        <v>150000</v>
      </c>
      <c r="E20" s="31"/>
    </row>
    <row r="21" spans="1:5" x14ac:dyDescent="0.25">
      <c r="A21">
        <v>29501</v>
      </c>
      <c r="C21" s="31">
        <v>800000</v>
      </c>
      <c r="E21" s="31"/>
    </row>
    <row r="22" spans="1:5" x14ac:dyDescent="0.25">
      <c r="A22">
        <v>29801</v>
      </c>
      <c r="C22" s="31">
        <v>300000</v>
      </c>
      <c r="E22" s="31"/>
    </row>
    <row r="23" spans="1:5" x14ac:dyDescent="0.25">
      <c r="C23" s="31"/>
      <c r="E23" s="31"/>
    </row>
    <row r="24" spans="1:5" x14ac:dyDescent="0.25">
      <c r="C24" s="31"/>
      <c r="E24" s="31"/>
    </row>
    <row r="25" spans="1:5" x14ac:dyDescent="0.25">
      <c r="C25" s="40">
        <f>SUM(C7:C24)</f>
        <v>20233000</v>
      </c>
      <c r="E25" s="40">
        <f>SUM(E7:E21)</f>
        <v>78728524</v>
      </c>
    </row>
    <row r="26" spans="1:5" x14ac:dyDescent="0.25">
      <c r="E26" s="31"/>
    </row>
    <row r="27" spans="1:5" x14ac:dyDescent="0.25">
      <c r="E27" s="31"/>
    </row>
    <row r="28" spans="1:5" x14ac:dyDescent="0.25">
      <c r="E28" s="31"/>
    </row>
    <row r="29" spans="1:5" ht="22.5" x14ac:dyDescent="0.25">
      <c r="A29" s="38" t="s">
        <v>32</v>
      </c>
      <c r="B29" s="39"/>
      <c r="C29" s="43">
        <f>C25+E25</f>
        <v>98961524</v>
      </c>
      <c r="E29" s="31"/>
    </row>
    <row r="30" spans="1:5" x14ac:dyDescent="0.25">
      <c r="E30" s="31"/>
    </row>
    <row r="34" spans="1:6" ht="15.75" x14ac:dyDescent="0.25">
      <c r="A34" s="544" t="s">
        <v>30</v>
      </c>
      <c r="B34" s="544"/>
      <c r="C34" s="544"/>
      <c r="D34" s="544"/>
      <c r="E34" s="544"/>
    </row>
    <row r="35" spans="1:6" ht="15.75" x14ac:dyDescent="0.25">
      <c r="A35" s="545">
        <v>2011</v>
      </c>
      <c r="B35" s="545"/>
      <c r="C35" s="545"/>
      <c r="D35" s="545"/>
      <c r="E35" s="545"/>
      <c r="F35" s="33"/>
    </row>
    <row r="37" spans="1:6" x14ac:dyDescent="0.25">
      <c r="C37" t="s">
        <v>31</v>
      </c>
      <c r="E37" t="s">
        <v>7</v>
      </c>
    </row>
    <row r="39" spans="1:6" x14ac:dyDescent="0.25">
      <c r="A39">
        <v>31101</v>
      </c>
      <c r="C39" s="31">
        <v>5500000</v>
      </c>
      <c r="D39" s="31"/>
      <c r="E39" s="31">
        <v>5382340</v>
      </c>
    </row>
    <row r="40" spans="1:6" x14ac:dyDescent="0.25">
      <c r="A40">
        <v>31201</v>
      </c>
      <c r="C40" s="31">
        <v>500000</v>
      </c>
      <c r="D40" s="31"/>
      <c r="E40" s="31">
        <v>7200000</v>
      </c>
    </row>
    <row r="41" spans="1:6" x14ac:dyDescent="0.25">
      <c r="A41">
        <v>31301</v>
      </c>
      <c r="C41" s="31">
        <v>538000</v>
      </c>
      <c r="D41" s="31"/>
      <c r="E41" s="31">
        <v>584000</v>
      </c>
    </row>
    <row r="42" spans="1:6" x14ac:dyDescent="0.25">
      <c r="A42">
        <v>31401</v>
      </c>
      <c r="C42" s="31">
        <v>1800000</v>
      </c>
      <c r="D42" s="31"/>
      <c r="E42" s="31">
        <v>1870400</v>
      </c>
    </row>
    <row r="43" spans="1:6" x14ac:dyDescent="0.25">
      <c r="A43">
        <v>31501</v>
      </c>
      <c r="C43" s="31">
        <v>7200</v>
      </c>
      <c r="D43" s="31"/>
      <c r="E43" s="31"/>
    </row>
    <row r="44" spans="1:6" x14ac:dyDescent="0.25">
      <c r="A44">
        <v>31701</v>
      </c>
      <c r="C44" s="31">
        <v>3300000</v>
      </c>
      <c r="D44" s="31"/>
      <c r="E44" s="31">
        <v>3298000</v>
      </c>
    </row>
    <row r="45" spans="1:6" x14ac:dyDescent="0.25">
      <c r="A45">
        <v>31801</v>
      </c>
      <c r="C45" s="31">
        <v>15000</v>
      </c>
      <c r="D45" s="31"/>
      <c r="E45" s="31"/>
    </row>
    <row r="46" spans="1:6" x14ac:dyDescent="0.25">
      <c r="A46">
        <v>32301</v>
      </c>
      <c r="C46" s="31"/>
      <c r="D46" s="31"/>
      <c r="E46" s="31">
        <v>15684104</v>
      </c>
    </row>
    <row r="47" spans="1:6" x14ac:dyDescent="0.25">
      <c r="A47">
        <v>32601</v>
      </c>
      <c r="C47" s="31">
        <v>530000</v>
      </c>
      <c r="D47" s="31"/>
      <c r="E47" s="31">
        <v>529000</v>
      </c>
    </row>
    <row r="48" spans="1:6" x14ac:dyDescent="0.25">
      <c r="A48">
        <v>32701</v>
      </c>
      <c r="C48" s="31">
        <v>1978686</v>
      </c>
      <c r="D48" s="31"/>
      <c r="E48" s="31">
        <v>4574389</v>
      </c>
    </row>
    <row r="49" spans="1:6" x14ac:dyDescent="0.25">
      <c r="A49">
        <v>33104</v>
      </c>
      <c r="C49" s="31"/>
      <c r="D49" s="31"/>
      <c r="E49" s="31">
        <v>1525873</v>
      </c>
    </row>
    <row r="50" spans="1:6" x14ac:dyDescent="0.25">
      <c r="A50">
        <v>33602</v>
      </c>
      <c r="C50" s="31">
        <v>1130000</v>
      </c>
      <c r="D50" s="31"/>
      <c r="E50" s="31">
        <v>1132000</v>
      </c>
    </row>
    <row r="51" spans="1:6" x14ac:dyDescent="0.25">
      <c r="A51">
        <v>33801</v>
      </c>
      <c r="C51" s="31">
        <v>4668981</v>
      </c>
      <c r="D51" s="31"/>
      <c r="E51" s="31">
        <v>18744175</v>
      </c>
    </row>
    <row r="52" spans="1:6" x14ac:dyDescent="0.25">
      <c r="A52">
        <v>33901</v>
      </c>
      <c r="C52" s="31">
        <v>9846504</v>
      </c>
      <c r="D52" s="31"/>
      <c r="E52" s="31">
        <v>33021552</v>
      </c>
    </row>
    <row r="53" spans="1:6" x14ac:dyDescent="0.25">
      <c r="A53">
        <v>34501</v>
      </c>
      <c r="C53" s="31"/>
      <c r="D53" s="31"/>
      <c r="E53" s="31">
        <v>5501571</v>
      </c>
    </row>
    <row r="54" spans="1:6" x14ac:dyDescent="0.25">
      <c r="A54">
        <v>35101</v>
      </c>
      <c r="C54" s="31">
        <v>500000</v>
      </c>
      <c r="D54" s="31"/>
      <c r="E54" s="31"/>
    </row>
    <row r="55" spans="1:6" x14ac:dyDescent="0.25">
      <c r="A55">
        <v>35301</v>
      </c>
      <c r="C55" s="31">
        <v>4936000</v>
      </c>
      <c r="D55" s="31"/>
      <c r="E55" s="31">
        <v>8052000</v>
      </c>
    </row>
    <row r="56" spans="1:6" x14ac:dyDescent="0.25">
      <c r="A56">
        <v>35401</v>
      </c>
      <c r="C56" s="31">
        <v>6900000</v>
      </c>
      <c r="D56" s="31"/>
      <c r="E56" s="31">
        <v>21429900</v>
      </c>
    </row>
    <row r="57" spans="1:6" x14ac:dyDescent="0.25">
      <c r="A57">
        <v>35501</v>
      </c>
      <c r="C57" s="31">
        <v>300000</v>
      </c>
      <c r="D57" s="31"/>
      <c r="E57" s="31"/>
    </row>
    <row r="58" spans="1:6" x14ac:dyDescent="0.25">
      <c r="A58">
        <v>35701</v>
      </c>
      <c r="C58" s="31"/>
      <c r="D58" s="31"/>
      <c r="E58" s="31">
        <v>1505858</v>
      </c>
    </row>
    <row r="59" spans="1:6" x14ac:dyDescent="0.25">
      <c r="A59">
        <v>35801</v>
      </c>
      <c r="C59" s="31">
        <v>14081684</v>
      </c>
      <c r="D59" s="31"/>
      <c r="E59" s="31">
        <v>29377000</v>
      </c>
    </row>
    <row r="60" spans="1:6" x14ac:dyDescent="0.25">
      <c r="A60">
        <v>35901</v>
      </c>
      <c r="C60" s="31"/>
      <c r="D60" s="31"/>
      <c r="E60" s="31">
        <v>1200000</v>
      </c>
    </row>
    <row r="61" spans="1:6" x14ac:dyDescent="0.25">
      <c r="A61">
        <v>39202</v>
      </c>
      <c r="C61" s="31"/>
      <c r="D61" s="31"/>
      <c r="E61" s="31">
        <v>100000</v>
      </c>
    </row>
    <row r="62" spans="1:6" x14ac:dyDescent="0.25">
      <c r="C62" s="31"/>
      <c r="D62" s="31"/>
      <c r="E62" s="31"/>
      <c r="F62" s="37"/>
    </row>
    <row r="63" spans="1:6" x14ac:dyDescent="0.25">
      <c r="C63" s="31"/>
      <c r="D63" s="31"/>
      <c r="E63" s="31"/>
      <c r="F63" s="37"/>
    </row>
    <row r="64" spans="1:6" x14ac:dyDescent="0.25">
      <c r="C64" s="40">
        <f>SUM(C39:C63)</f>
        <v>56532055</v>
      </c>
      <c r="D64" s="31"/>
      <c r="E64" s="40">
        <f>SUM(E39:E63)</f>
        <v>160712162</v>
      </c>
      <c r="F64" s="37"/>
    </row>
    <row r="65" spans="1:6" x14ac:dyDescent="0.25">
      <c r="B65" s="78"/>
      <c r="C65" s="80"/>
      <c r="D65" s="79"/>
      <c r="E65" s="80"/>
      <c r="F65" s="81"/>
    </row>
    <row r="66" spans="1:6" x14ac:dyDescent="0.25">
      <c r="A66" s="42"/>
      <c r="C66" s="31"/>
      <c r="E66" s="31"/>
    </row>
    <row r="67" spans="1:6" x14ac:dyDescent="0.25">
      <c r="A67" s="83" t="s">
        <v>78</v>
      </c>
      <c r="B67" s="44"/>
      <c r="C67" s="45">
        <f>C64+E64</f>
        <v>217244217</v>
      </c>
      <c r="E67" s="31"/>
    </row>
    <row r="68" spans="1:6" x14ac:dyDescent="0.25">
      <c r="A68" s="42"/>
      <c r="C68" s="31"/>
      <c r="E68" s="31"/>
    </row>
    <row r="69" spans="1:6" x14ac:dyDescent="0.25">
      <c r="A69" s="42"/>
      <c r="E69" s="31"/>
    </row>
    <row r="70" spans="1:6" ht="50.25" customHeight="1" x14ac:dyDescent="0.25">
      <c r="A70" s="85" t="s">
        <v>79</v>
      </c>
      <c r="B70" s="86"/>
      <c r="C70" s="86"/>
      <c r="D70" s="86"/>
      <c r="E70" s="87">
        <v>76000000</v>
      </c>
    </row>
    <row r="71" spans="1:6" x14ac:dyDescent="0.25">
      <c r="B71" s="41"/>
      <c r="C71" s="31"/>
      <c r="E71" s="31"/>
    </row>
    <row r="72" spans="1:6" x14ac:dyDescent="0.25">
      <c r="C72" s="31"/>
      <c r="E72" s="31"/>
    </row>
    <row r="73" spans="1:6" ht="45" x14ac:dyDescent="0.25">
      <c r="A73" s="82" t="s">
        <v>80</v>
      </c>
      <c r="B73" s="44"/>
      <c r="C73" s="45">
        <f>C25+C64</f>
        <v>76765055</v>
      </c>
      <c r="E73" s="31"/>
    </row>
    <row r="74" spans="1:6" x14ac:dyDescent="0.25">
      <c r="E74" s="32"/>
    </row>
    <row r="75" spans="1:6" x14ac:dyDescent="0.25">
      <c r="C75" s="31"/>
      <c r="E75" s="31"/>
    </row>
    <row r="76" spans="1:6" ht="60" x14ac:dyDescent="0.25">
      <c r="A76" s="84" t="s">
        <v>81</v>
      </c>
      <c r="B76" s="44"/>
      <c r="C76" s="44"/>
      <c r="D76" s="44"/>
      <c r="E76" s="45">
        <f>E25+E64+E70</f>
        <v>315440686</v>
      </c>
    </row>
    <row r="77" spans="1:6" x14ac:dyDescent="0.25">
      <c r="E77" s="31"/>
    </row>
    <row r="78" spans="1:6" x14ac:dyDescent="0.25">
      <c r="E78" s="31"/>
    </row>
    <row r="79" spans="1:6" x14ac:dyDescent="0.25">
      <c r="E79" s="31"/>
    </row>
    <row r="80" spans="1:6" ht="45" x14ac:dyDescent="0.25">
      <c r="A80" s="88" t="s">
        <v>82</v>
      </c>
      <c r="B80" s="89"/>
      <c r="C80" s="89"/>
      <c r="D80" s="89"/>
      <c r="E80" s="90">
        <f>E76+C73</f>
        <v>392205741</v>
      </c>
    </row>
  </sheetData>
  <mergeCells count="4">
    <mergeCell ref="A2:E2"/>
    <mergeCell ref="A3:E3"/>
    <mergeCell ref="A35:E35"/>
    <mergeCell ref="A34:E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3"/>
  <sheetViews>
    <sheetView zoomScale="80" zoomScaleNormal="80" workbookViewId="0">
      <selection activeCell="G34" sqref="G34"/>
    </sheetView>
  </sheetViews>
  <sheetFormatPr baseColWidth="10" defaultRowHeight="15" x14ac:dyDescent="0.25"/>
  <cols>
    <col min="1" max="1" width="11" customWidth="1"/>
    <col min="2" max="2" width="57.7109375" customWidth="1"/>
    <col min="3" max="3" width="17" customWidth="1"/>
    <col min="4" max="4" width="16.42578125" customWidth="1"/>
    <col min="5" max="5" width="17" customWidth="1"/>
  </cols>
  <sheetData>
    <row r="1" spans="1:5" ht="15.75" x14ac:dyDescent="0.25">
      <c r="A1" s="546" t="s">
        <v>0</v>
      </c>
      <c r="B1" s="546"/>
      <c r="C1" s="546"/>
      <c r="D1" s="546"/>
      <c r="E1" s="546"/>
    </row>
    <row r="2" spans="1:5" ht="15.75" x14ac:dyDescent="0.25">
      <c r="A2" s="546" t="s">
        <v>1</v>
      </c>
      <c r="B2" s="546"/>
      <c r="C2" s="546"/>
      <c r="D2" s="546"/>
      <c r="E2" s="546"/>
    </row>
    <row r="3" spans="1:5" ht="15.75" x14ac:dyDescent="0.25">
      <c r="A3" s="546" t="s">
        <v>2</v>
      </c>
      <c r="B3" s="546"/>
      <c r="C3" s="546"/>
      <c r="D3" s="546"/>
      <c r="E3" s="546"/>
    </row>
    <row r="4" spans="1:5" ht="15.75" x14ac:dyDescent="0.25">
      <c r="A4" s="548" t="s">
        <v>42</v>
      </c>
      <c r="B4" s="548"/>
      <c r="C4" s="548"/>
      <c r="D4" s="548"/>
      <c r="E4" s="548"/>
    </row>
    <row r="5" spans="1:5" ht="15.75" x14ac:dyDescent="0.25">
      <c r="A5" s="546" t="s">
        <v>30</v>
      </c>
      <c r="B5" s="546"/>
      <c r="C5" s="546"/>
      <c r="D5" s="546"/>
      <c r="E5" s="547"/>
    </row>
    <row r="6" spans="1:5" ht="15.75" x14ac:dyDescent="0.25">
      <c r="A6" s="546" t="s">
        <v>62</v>
      </c>
      <c r="B6" s="546"/>
      <c r="C6" s="546"/>
      <c r="D6" s="546"/>
      <c r="E6" s="547"/>
    </row>
    <row r="7" spans="1:5" x14ac:dyDescent="0.25">
      <c r="A7" s="46"/>
      <c r="C7" s="47"/>
      <c r="D7" s="48"/>
      <c r="E7" s="48"/>
    </row>
    <row r="8" spans="1:5" x14ac:dyDescent="0.25">
      <c r="A8" s="1" t="s">
        <v>4</v>
      </c>
      <c r="B8" s="1" t="s">
        <v>5</v>
      </c>
      <c r="C8" s="49" t="s">
        <v>6</v>
      </c>
      <c r="D8" s="1" t="s">
        <v>7</v>
      </c>
      <c r="E8" s="1">
        <v>2011</v>
      </c>
    </row>
    <row r="9" spans="1:5" x14ac:dyDescent="0.25">
      <c r="A9" s="16">
        <v>31101</v>
      </c>
      <c r="B9" s="17" t="s">
        <v>34</v>
      </c>
      <c r="C9" s="53">
        <v>5500000</v>
      </c>
      <c r="D9" s="19">
        <v>5382340</v>
      </c>
      <c r="E9" s="19">
        <f>+C9+D9</f>
        <v>10882340</v>
      </c>
    </row>
    <row r="10" spans="1:5" x14ac:dyDescent="0.25">
      <c r="A10" s="16">
        <v>31201</v>
      </c>
      <c r="B10" s="17" t="s">
        <v>43</v>
      </c>
      <c r="C10" s="53">
        <v>500000</v>
      </c>
      <c r="D10" s="19">
        <v>7200000</v>
      </c>
      <c r="E10" s="19">
        <f t="shared" ref="E10:E16" si="0">C10+D10</f>
        <v>7700000</v>
      </c>
    </row>
    <row r="11" spans="1:5" x14ac:dyDescent="0.25">
      <c r="A11" s="16">
        <v>31301</v>
      </c>
      <c r="B11" s="17" t="s">
        <v>44</v>
      </c>
      <c r="C11" s="53">
        <v>538000</v>
      </c>
      <c r="D11" s="19">
        <v>584000</v>
      </c>
      <c r="E11" s="19">
        <f t="shared" si="0"/>
        <v>1122000</v>
      </c>
    </row>
    <row r="12" spans="1:5" x14ac:dyDescent="0.25">
      <c r="A12" s="16">
        <v>31401</v>
      </c>
      <c r="B12" s="17" t="s">
        <v>45</v>
      </c>
      <c r="C12" s="53">
        <v>1800000</v>
      </c>
      <c r="D12" s="19">
        <v>1870400</v>
      </c>
      <c r="E12" s="19">
        <f t="shared" si="0"/>
        <v>3670400</v>
      </c>
    </row>
    <row r="13" spans="1:5" x14ac:dyDescent="0.25">
      <c r="A13" s="16">
        <v>31501</v>
      </c>
      <c r="B13" s="55" t="s">
        <v>46</v>
      </c>
      <c r="C13" s="53">
        <v>7200</v>
      </c>
      <c r="D13" s="19">
        <v>0</v>
      </c>
      <c r="E13" s="19">
        <f t="shared" si="0"/>
        <v>7200</v>
      </c>
    </row>
    <row r="14" spans="1:5" ht="26.25" x14ac:dyDescent="0.25">
      <c r="A14" s="16">
        <v>31701</v>
      </c>
      <c r="B14" s="17" t="s">
        <v>47</v>
      </c>
      <c r="C14" s="53">
        <v>3300000</v>
      </c>
      <c r="D14" s="19">
        <v>3298000</v>
      </c>
      <c r="E14" s="19">
        <f t="shared" si="0"/>
        <v>6598000</v>
      </c>
    </row>
    <row r="15" spans="1:5" x14ac:dyDescent="0.25">
      <c r="A15" s="16">
        <v>31801</v>
      </c>
      <c r="B15" s="17" t="s">
        <v>33</v>
      </c>
      <c r="C15" s="53">
        <v>15000</v>
      </c>
      <c r="D15" s="19">
        <v>0</v>
      </c>
      <c r="E15" s="19">
        <f t="shared" si="0"/>
        <v>15000</v>
      </c>
    </row>
    <row r="16" spans="1:5" x14ac:dyDescent="0.25">
      <c r="A16" s="4">
        <v>3100</v>
      </c>
      <c r="B16" s="5" t="s">
        <v>35</v>
      </c>
      <c r="C16" s="6">
        <f>SUM(C9:C15)</f>
        <v>11660200</v>
      </c>
      <c r="D16" s="6">
        <f>SUM(D9:D15)</f>
        <v>18334740</v>
      </c>
      <c r="E16" s="6">
        <f t="shared" si="0"/>
        <v>29994940</v>
      </c>
    </row>
    <row r="17" spans="1:5" x14ac:dyDescent="0.25">
      <c r="A17" s="13"/>
      <c r="B17" s="14"/>
      <c r="C17" s="54"/>
      <c r="D17" s="15"/>
      <c r="E17" s="15"/>
    </row>
    <row r="18" spans="1:5" x14ac:dyDescent="0.25">
      <c r="A18" s="13"/>
      <c r="B18" s="14"/>
      <c r="C18" s="54"/>
      <c r="D18" s="15"/>
      <c r="E18" s="15"/>
    </row>
    <row r="19" spans="1:5" x14ac:dyDescent="0.25">
      <c r="A19" s="1" t="s">
        <v>4</v>
      </c>
      <c r="B19" s="1" t="s">
        <v>5</v>
      </c>
      <c r="C19" s="49" t="s">
        <v>6</v>
      </c>
      <c r="D19" s="1" t="s">
        <v>7</v>
      </c>
      <c r="E19" s="1">
        <v>2011</v>
      </c>
    </row>
    <row r="20" spans="1:5" x14ac:dyDescent="0.25">
      <c r="A20" s="50">
        <v>32301</v>
      </c>
      <c r="B20" s="56" t="s">
        <v>37</v>
      </c>
      <c r="C20" s="57">
        <v>0</v>
      </c>
      <c r="D20" s="8">
        <v>15684104</v>
      </c>
      <c r="E20" s="8">
        <f>C20+D20</f>
        <v>15684104</v>
      </c>
    </row>
    <row r="21" spans="1:5" x14ac:dyDescent="0.25">
      <c r="A21" s="16">
        <v>32601</v>
      </c>
      <c r="B21" s="17" t="s">
        <v>36</v>
      </c>
      <c r="C21" s="53">
        <v>530000</v>
      </c>
      <c r="D21" s="19">
        <v>529000</v>
      </c>
      <c r="E21" s="19">
        <f>C21+D21</f>
        <v>1059000</v>
      </c>
    </row>
    <row r="22" spans="1:5" x14ac:dyDescent="0.25">
      <c r="A22" s="16">
        <v>32701</v>
      </c>
      <c r="B22" s="17" t="s">
        <v>48</v>
      </c>
      <c r="C22" s="53">
        <v>1978686</v>
      </c>
      <c r="D22" s="19">
        <v>4574389</v>
      </c>
      <c r="E22" s="19">
        <f>C22+D22</f>
        <v>6553075</v>
      </c>
    </row>
    <row r="23" spans="1:5" x14ac:dyDescent="0.25">
      <c r="A23" s="4">
        <v>3200</v>
      </c>
      <c r="B23" s="5" t="s">
        <v>38</v>
      </c>
      <c r="C23" s="6">
        <f>SUM(C20:C22)</f>
        <v>2508686</v>
      </c>
      <c r="D23" s="6">
        <f>SUM(D20:D22)</f>
        <v>20787493</v>
      </c>
      <c r="E23" s="6">
        <f>C23+D23</f>
        <v>23296179</v>
      </c>
    </row>
    <row r="24" spans="1:5" x14ac:dyDescent="0.25">
      <c r="A24" s="13"/>
      <c r="B24" s="14"/>
      <c r="C24" s="54"/>
      <c r="D24" s="15"/>
      <c r="E24" s="15"/>
    </row>
    <row r="25" spans="1:5" x14ac:dyDescent="0.25">
      <c r="A25" s="13"/>
      <c r="B25" s="14"/>
      <c r="C25" s="54"/>
      <c r="D25" s="15"/>
      <c r="E25" s="15"/>
    </row>
    <row r="26" spans="1:5" x14ac:dyDescent="0.25">
      <c r="A26" s="1" t="s">
        <v>4</v>
      </c>
      <c r="B26" s="1" t="s">
        <v>5</v>
      </c>
      <c r="C26" s="49" t="s">
        <v>6</v>
      </c>
      <c r="D26" s="1" t="s">
        <v>7</v>
      </c>
      <c r="E26" s="1">
        <v>2011</v>
      </c>
    </row>
    <row r="27" spans="1:5" x14ac:dyDescent="0.25">
      <c r="A27" s="50">
        <v>33104</v>
      </c>
      <c r="B27" s="56" t="s">
        <v>69</v>
      </c>
      <c r="C27" s="58">
        <v>0</v>
      </c>
      <c r="D27" s="8">
        <v>1525873</v>
      </c>
      <c r="E27" s="30">
        <f>D27+C27</f>
        <v>1525873</v>
      </c>
    </row>
    <row r="28" spans="1:5" x14ac:dyDescent="0.25">
      <c r="A28" s="16">
        <v>33602</v>
      </c>
      <c r="B28" s="17" t="s">
        <v>40</v>
      </c>
      <c r="C28" s="53">
        <v>1130000</v>
      </c>
      <c r="D28" s="19">
        <v>1132000</v>
      </c>
      <c r="E28" s="19">
        <f>C28+D28</f>
        <v>2262000</v>
      </c>
    </row>
    <row r="29" spans="1:5" x14ac:dyDescent="0.25">
      <c r="A29" s="16">
        <v>33801</v>
      </c>
      <c r="B29" s="17" t="s">
        <v>49</v>
      </c>
      <c r="C29" s="53">
        <v>4668981</v>
      </c>
      <c r="D29" s="19">
        <v>18744175</v>
      </c>
      <c r="E29" s="19">
        <f>C29+D29</f>
        <v>23413156</v>
      </c>
    </row>
    <row r="30" spans="1:5" x14ac:dyDescent="0.25">
      <c r="A30" s="16">
        <v>33901</v>
      </c>
      <c r="B30" s="17" t="s">
        <v>50</v>
      </c>
      <c r="C30" s="53">
        <v>9846504</v>
      </c>
      <c r="D30" s="19">
        <v>33021552</v>
      </c>
      <c r="E30" s="19">
        <f>C30+D30</f>
        <v>42868056</v>
      </c>
    </row>
    <row r="31" spans="1:5" ht="26.25" customHeight="1" x14ac:dyDescent="0.25">
      <c r="A31" s="4">
        <v>3300</v>
      </c>
      <c r="B31" s="5" t="s">
        <v>51</v>
      </c>
      <c r="C31" s="6">
        <f>SUM(C27:C30)</f>
        <v>15645485</v>
      </c>
      <c r="D31" s="6">
        <f>SUM(D27:D30)</f>
        <v>54423600</v>
      </c>
      <c r="E31" s="6">
        <f>SUM(E27:E30)</f>
        <v>70069085</v>
      </c>
    </row>
    <row r="32" spans="1:5" x14ac:dyDescent="0.25">
      <c r="A32" s="13"/>
      <c r="B32" s="14"/>
      <c r="C32" s="54"/>
      <c r="D32" s="15"/>
      <c r="E32" s="15"/>
    </row>
    <row r="33" spans="1:5" x14ac:dyDescent="0.25">
      <c r="A33" s="13"/>
      <c r="B33" s="14"/>
      <c r="C33" s="54"/>
      <c r="D33" s="15"/>
      <c r="E33" s="15"/>
    </row>
    <row r="34" spans="1:5" x14ac:dyDescent="0.25">
      <c r="A34" s="1" t="s">
        <v>4</v>
      </c>
      <c r="B34" s="1" t="s">
        <v>5</v>
      </c>
      <c r="C34" s="49" t="s">
        <v>6</v>
      </c>
      <c r="D34" s="1" t="s">
        <v>7</v>
      </c>
      <c r="E34" s="1">
        <v>2011</v>
      </c>
    </row>
    <row r="35" spans="1:5" x14ac:dyDescent="0.25">
      <c r="A35" s="50">
        <v>34501</v>
      </c>
      <c r="B35" s="17" t="s">
        <v>39</v>
      </c>
      <c r="C35" s="51">
        <v>0</v>
      </c>
      <c r="D35" s="19">
        <v>5501571</v>
      </c>
      <c r="E35" s="19">
        <f>C35+D35</f>
        <v>5501571</v>
      </c>
    </row>
    <row r="36" spans="1:5" x14ac:dyDescent="0.25">
      <c r="A36" s="4">
        <v>3400</v>
      </c>
      <c r="B36" s="5" t="s">
        <v>57</v>
      </c>
      <c r="C36" s="6">
        <f>SUM(C35:C35)</f>
        <v>0</v>
      </c>
      <c r="D36" s="6">
        <f>SUM(D35:D35)</f>
        <v>5501571</v>
      </c>
      <c r="E36" s="6">
        <f>C36+D36</f>
        <v>5501571</v>
      </c>
    </row>
    <row r="37" spans="1:5" x14ac:dyDescent="0.25">
      <c r="A37" s="13"/>
      <c r="B37" s="14"/>
      <c r="C37" s="54"/>
      <c r="D37" s="15"/>
      <c r="E37" s="15"/>
    </row>
    <row r="38" spans="1:5" x14ac:dyDescent="0.25">
      <c r="A38" s="13"/>
      <c r="B38" s="14"/>
      <c r="C38" s="54"/>
      <c r="D38" s="15"/>
      <c r="E38" s="15"/>
    </row>
    <row r="39" spans="1:5" x14ac:dyDescent="0.25">
      <c r="A39" s="1" t="s">
        <v>4</v>
      </c>
      <c r="B39" s="1" t="s">
        <v>5</v>
      </c>
      <c r="C39" s="49" t="s">
        <v>6</v>
      </c>
      <c r="D39" s="1" t="s">
        <v>7</v>
      </c>
      <c r="E39" s="1">
        <v>2011</v>
      </c>
    </row>
    <row r="40" spans="1:5" ht="15.75" customHeight="1" x14ac:dyDescent="0.25">
      <c r="A40" s="16">
        <v>35101</v>
      </c>
      <c r="B40" s="17" t="s">
        <v>52</v>
      </c>
      <c r="C40" s="53">
        <v>500000</v>
      </c>
      <c r="D40" s="19">
        <v>0</v>
      </c>
      <c r="E40" s="19">
        <f t="shared" ref="E40:E47" si="1">C40+D40</f>
        <v>500000</v>
      </c>
    </row>
    <row r="41" spans="1:5" ht="15" customHeight="1" x14ac:dyDescent="0.25">
      <c r="A41" s="16">
        <v>35301</v>
      </c>
      <c r="B41" s="17" t="s">
        <v>53</v>
      </c>
      <c r="C41" s="53">
        <v>4936000</v>
      </c>
      <c r="D41" s="19">
        <v>8052000</v>
      </c>
      <c r="E41" s="19">
        <f t="shared" si="1"/>
        <v>12988000</v>
      </c>
    </row>
    <row r="42" spans="1:5" ht="27" customHeight="1" x14ac:dyDescent="0.25">
      <c r="A42" s="16">
        <v>35401</v>
      </c>
      <c r="B42" s="17" t="s">
        <v>54</v>
      </c>
      <c r="C42" s="53">
        <v>6900000</v>
      </c>
      <c r="D42" s="19">
        <v>21429900</v>
      </c>
      <c r="E42" s="19">
        <f t="shared" si="1"/>
        <v>28329900</v>
      </c>
    </row>
    <row r="43" spans="1:5" ht="30" customHeight="1" x14ac:dyDescent="0.25">
      <c r="A43" s="16">
        <v>35501</v>
      </c>
      <c r="B43" s="17" t="s">
        <v>55</v>
      </c>
      <c r="C43" s="53">
        <v>300000</v>
      </c>
      <c r="D43" s="19">
        <v>0</v>
      </c>
      <c r="E43" s="19">
        <f t="shared" si="1"/>
        <v>300000</v>
      </c>
    </row>
    <row r="44" spans="1:5" ht="18" customHeight="1" x14ac:dyDescent="0.25">
      <c r="A44" s="16">
        <v>35701</v>
      </c>
      <c r="B44" s="17" t="s">
        <v>58</v>
      </c>
      <c r="C44" s="53">
        <v>0</v>
      </c>
      <c r="D44" s="19">
        <v>1505858</v>
      </c>
      <c r="E44" s="19">
        <f t="shared" si="1"/>
        <v>1505858</v>
      </c>
    </row>
    <row r="45" spans="1:5" ht="15" customHeight="1" x14ac:dyDescent="0.25">
      <c r="A45" s="16">
        <v>35801</v>
      </c>
      <c r="B45" s="17" t="s">
        <v>70</v>
      </c>
      <c r="C45" s="53">
        <v>14081684</v>
      </c>
      <c r="D45" s="19">
        <v>29377000</v>
      </c>
      <c r="E45" s="19">
        <f>C45+D45</f>
        <v>43458684</v>
      </c>
    </row>
    <row r="46" spans="1:5" ht="17.25" customHeight="1" x14ac:dyDescent="0.25">
      <c r="A46" s="16">
        <v>35901</v>
      </c>
      <c r="B46" s="17" t="s">
        <v>59</v>
      </c>
      <c r="C46" s="53">
        <v>0</v>
      </c>
      <c r="D46" s="19">
        <v>1200000</v>
      </c>
      <c r="E46" s="19">
        <f>C46+D46</f>
        <v>1200000</v>
      </c>
    </row>
    <row r="47" spans="1:5" ht="26.25" x14ac:dyDescent="0.25">
      <c r="A47" s="4">
        <v>3500</v>
      </c>
      <c r="B47" s="5" t="s">
        <v>56</v>
      </c>
      <c r="C47" s="6">
        <f>SUM(C40:C46)</f>
        <v>26717684</v>
      </c>
      <c r="D47" s="6">
        <f>SUM(D40:D46)</f>
        <v>61564758</v>
      </c>
      <c r="E47" s="6">
        <f t="shared" si="1"/>
        <v>88282442</v>
      </c>
    </row>
    <row r="48" spans="1:5" x14ac:dyDescent="0.25">
      <c r="A48" s="4"/>
      <c r="B48" s="5"/>
      <c r="C48" s="52"/>
      <c r="D48" s="10"/>
      <c r="E48" s="10"/>
    </row>
    <row r="49" spans="1:5" x14ac:dyDescent="0.25">
      <c r="A49" s="13"/>
      <c r="B49" s="14"/>
      <c r="C49" s="54"/>
      <c r="D49" s="15"/>
      <c r="E49" s="15"/>
    </row>
    <row r="50" spans="1:5" x14ac:dyDescent="0.25">
      <c r="A50" s="1" t="s">
        <v>4</v>
      </c>
      <c r="B50" s="1" t="s">
        <v>5</v>
      </c>
      <c r="C50" s="49" t="s">
        <v>6</v>
      </c>
      <c r="D50" s="1" t="s">
        <v>7</v>
      </c>
      <c r="E50" s="1">
        <v>2011</v>
      </c>
    </row>
    <row r="51" spans="1:5" x14ac:dyDescent="0.25">
      <c r="A51" s="50">
        <v>39202</v>
      </c>
      <c r="B51" s="17" t="s">
        <v>71</v>
      </c>
      <c r="C51" s="53">
        <v>0</v>
      </c>
      <c r="D51" s="19">
        <v>100000</v>
      </c>
      <c r="E51" s="19">
        <f>D51+C51</f>
        <v>100000</v>
      </c>
    </row>
    <row r="52" spans="1:5" x14ac:dyDescent="0.25">
      <c r="A52" s="59">
        <v>3900</v>
      </c>
      <c r="B52" s="64" t="s">
        <v>60</v>
      </c>
      <c r="C52" s="65">
        <v>0</v>
      </c>
      <c r="D52" s="60">
        <f>SUM(D51)</f>
        <v>100000</v>
      </c>
      <c r="E52" s="60">
        <f>SUM(E51)</f>
        <v>100000</v>
      </c>
    </row>
    <row r="53" spans="1:5" x14ac:dyDescent="0.25">
      <c r="A53" s="59"/>
      <c r="B53" s="66"/>
      <c r="C53" s="67"/>
      <c r="D53" s="68"/>
      <c r="E53" s="68"/>
    </row>
    <row r="54" spans="1:5" x14ac:dyDescent="0.25">
      <c r="A54" s="59"/>
      <c r="B54" s="66"/>
      <c r="C54" s="67"/>
      <c r="D54" s="68"/>
      <c r="E54" s="68"/>
    </row>
    <row r="55" spans="1:5" x14ac:dyDescent="0.25">
      <c r="A55" s="59"/>
      <c r="B55" s="77" t="s">
        <v>41</v>
      </c>
      <c r="C55" s="69">
        <f>C16+C23+C31+C36+C47+C52</f>
        <v>56532055</v>
      </c>
      <c r="D55" s="60">
        <f>D16+D23+D31+D36+D47+D52</f>
        <v>160712162</v>
      </c>
      <c r="E55" s="60">
        <f>E16+E23+E31+E36+E47+E52</f>
        <v>217244217</v>
      </c>
    </row>
    <row r="56" spans="1:5" x14ac:dyDescent="0.25">
      <c r="A56" s="59"/>
      <c r="B56" s="66"/>
      <c r="C56" s="67"/>
      <c r="D56" s="68"/>
      <c r="E56" s="68"/>
    </row>
    <row r="57" spans="1:5" x14ac:dyDescent="0.25">
      <c r="A57" s="13"/>
      <c r="B57" s="14"/>
      <c r="C57" s="20"/>
      <c r="D57" s="15"/>
      <c r="E57" s="15"/>
    </row>
    <row r="58" spans="1:5" x14ac:dyDescent="0.25">
      <c r="A58" s="13"/>
      <c r="B58" s="72" t="s">
        <v>63</v>
      </c>
      <c r="C58" s="20"/>
      <c r="D58" s="15"/>
      <c r="E58" s="34">
        <f>C55+D55</f>
        <v>217244217</v>
      </c>
    </row>
    <row r="59" spans="1:5" x14ac:dyDescent="0.25">
      <c r="B59" s="73" t="s">
        <v>29</v>
      </c>
    </row>
    <row r="63" spans="1:5" x14ac:dyDescent="0.25">
      <c r="D63" s="48"/>
    </row>
  </sheetData>
  <mergeCells count="6">
    <mergeCell ref="A6:E6"/>
    <mergeCell ref="A1:E1"/>
    <mergeCell ref="A2:E2"/>
    <mergeCell ref="A3:E3"/>
    <mergeCell ref="A4:E4"/>
    <mergeCell ref="A5:E5"/>
  </mergeCells>
  <pageMargins left="0.89" right="0.70866141732283472" top="0.74803149606299213" bottom="0.74803149606299213" header="0.31496062992125984" footer="0.31496062992125984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59"/>
  <sheetViews>
    <sheetView showWhiteSpace="0" topLeftCell="A8" zoomScale="70" zoomScaleNormal="70" zoomScaleSheetLayoutView="40" workbookViewId="0">
      <selection activeCell="A102" sqref="A102"/>
    </sheetView>
  </sheetViews>
  <sheetFormatPr baseColWidth="10" defaultColWidth="11.42578125" defaultRowHeight="20.25" x14ac:dyDescent="0.3"/>
  <cols>
    <col min="1" max="1" width="24" style="129" customWidth="1"/>
    <col min="2" max="2" width="42.28515625" style="129" customWidth="1"/>
    <col min="3" max="3" width="40.140625" style="129" customWidth="1"/>
    <col min="4" max="4" width="41" style="129" customWidth="1"/>
    <col min="5" max="5" width="37.5703125" style="129" customWidth="1"/>
    <col min="6" max="6" width="26.28515625" style="129" customWidth="1"/>
    <col min="7" max="11" width="25.140625" style="129" customWidth="1"/>
    <col min="12" max="12" width="25.28515625" style="129" customWidth="1"/>
    <col min="13" max="13" width="25" style="129" customWidth="1"/>
    <col min="14" max="14" width="31.5703125" style="129" customWidth="1"/>
    <col min="15" max="15" width="27.140625" style="129" customWidth="1"/>
    <col min="16" max="16" width="28" style="129" customWidth="1"/>
    <col min="17" max="17" width="25.7109375" style="129" customWidth="1"/>
    <col min="18" max="18" width="22.85546875" style="129" hidden="1" customWidth="1"/>
    <col min="19" max="20" width="21.5703125" style="129" hidden="1" customWidth="1"/>
    <col min="21" max="21" width="14" style="129" customWidth="1"/>
    <col min="22" max="22" width="10.5703125" style="129" customWidth="1"/>
    <col min="23" max="23" width="10.140625" style="129" customWidth="1"/>
    <col min="24" max="24" width="11.42578125" style="129" customWidth="1"/>
    <col min="25" max="25" width="22.5703125" style="129" hidden="1" customWidth="1"/>
    <col min="26" max="26" width="26.140625" style="129" customWidth="1"/>
    <col min="27" max="27" width="21.5703125" style="129" customWidth="1"/>
    <col min="28" max="28" width="15.5703125" style="202" customWidth="1"/>
    <col min="29" max="29" width="14.140625" style="202" customWidth="1"/>
    <col min="30" max="16384" width="11.42578125" style="202"/>
  </cols>
  <sheetData>
    <row r="1" spans="1:29" hidden="1" x14ac:dyDescent="0.3"/>
    <row r="2" spans="1:29" hidden="1" x14ac:dyDescent="0.3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</row>
    <row r="3" spans="1:29" hidden="1" x14ac:dyDescent="0.3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</row>
    <row r="4" spans="1:29" hidden="1" x14ac:dyDescent="0.3">
      <c r="A4" s="580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</row>
    <row r="5" spans="1:29" hidden="1" x14ac:dyDescent="0.3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</row>
    <row r="6" spans="1:29" hidden="1" x14ac:dyDescent="0.3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0"/>
      <c r="V6" s="581"/>
      <c r="W6" s="581"/>
      <c r="X6" s="581"/>
      <c r="Y6" s="581"/>
      <c r="Z6" s="581"/>
      <c r="AA6" s="581"/>
    </row>
    <row r="7" spans="1:29" hidden="1" x14ac:dyDescent="0.3">
      <c r="E7" s="203"/>
      <c r="F7" s="203"/>
      <c r="G7" s="203"/>
    </row>
    <row r="8" spans="1:29" ht="57" customHeight="1" x14ac:dyDescent="0.3">
      <c r="E8" s="203"/>
      <c r="F8" s="203"/>
      <c r="G8" s="203"/>
    </row>
    <row r="9" spans="1:29" ht="83.25" customHeight="1" x14ac:dyDescent="0.3">
      <c r="A9" s="576" t="s">
        <v>4</v>
      </c>
      <c r="B9" s="576" t="s">
        <v>5</v>
      </c>
      <c r="C9" s="578" t="s">
        <v>6</v>
      </c>
      <c r="D9" s="579" t="s">
        <v>7</v>
      </c>
      <c r="E9" s="576" t="s">
        <v>208</v>
      </c>
      <c r="F9" s="563" t="s">
        <v>98</v>
      </c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5"/>
      <c r="R9" s="161"/>
      <c r="S9" s="161"/>
      <c r="T9" s="161"/>
      <c r="U9" s="566" t="s">
        <v>126</v>
      </c>
      <c r="V9" s="567"/>
      <c r="W9" s="567"/>
      <c r="X9" s="568"/>
      <c r="Y9" s="165" t="s">
        <v>100</v>
      </c>
      <c r="Z9" s="553" t="s">
        <v>87</v>
      </c>
      <c r="AA9" s="572" t="s">
        <v>97</v>
      </c>
    </row>
    <row r="10" spans="1:29" ht="45" customHeight="1" x14ac:dyDescent="0.3">
      <c r="A10" s="576"/>
      <c r="B10" s="576"/>
      <c r="C10" s="578"/>
      <c r="D10" s="579"/>
      <c r="E10" s="576"/>
      <c r="F10" s="511" t="s">
        <v>88</v>
      </c>
      <c r="G10" s="511" t="s">
        <v>89</v>
      </c>
      <c r="H10" s="511" t="s">
        <v>118</v>
      </c>
      <c r="I10" s="511" t="s">
        <v>90</v>
      </c>
      <c r="J10" s="511" t="s">
        <v>119</v>
      </c>
      <c r="K10" s="511" t="s">
        <v>91</v>
      </c>
      <c r="L10" s="511" t="s">
        <v>120</v>
      </c>
      <c r="M10" s="511" t="s">
        <v>92</v>
      </c>
      <c r="N10" s="511" t="s">
        <v>93</v>
      </c>
      <c r="O10" s="511" t="s">
        <v>94</v>
      </c>
      <c r="P10" s="511" t="s">
        <v>95</v>
      </c>
      <c r="Q10" s="511" t="s">
        <v>96</v>
      </c>
      <c r="R10" s="160"/>
      <c r="S10" s="160"/>
      <c r="T10" s="160"/>
      <c r="U10" s="162" t="s">
        <v>83</v>
      </c>
      <c r="V10" s="162" t="s">
        <v>84</v>
      </c>
      <c r="W10" s="162" t="s">
        <v>85</v>
      </c>
      <c r="X10" s="162" t="s">
        <v>86</v>
      </c>
      <c r="Y10" s="164"/>
      <c r="Z10" s="556"/>
      <c r="AA10" s="572"/>
    </row>
    <row r="11" spans="1:29" ht="111.75" customHeight="1" x14ac:dyDescent="0.3">
      <c r="A11" s="146">
        <v>21101</v>
      </c>
      <c r="B11" s="166" t="s">
        <v>65</v>
      </c>
      <c r="C11" s="204">
        <v>1900000</v>
      </c>
      <c r="D11" s="205">
        <v>0</v>
      </c>
      <c r="E11" s="206">
        <f>C11+D11</f>
        <v>1900000</v>
      </c>
      <c r="F11" s="133">
        <v>228000</v>
      </c>
      <c r="G11" s="133">
        <v>228000</v>
      </c>
      <c r="H11" s="133">
        <v>228000</v>
      </c>
      <c r="I11" s="133">
        <v>228000</v>
      </c>
      <c r="J11" s="133">
        <v>228000</v>
      </c>
      <c r="K11" s="133">
        <v>228000</v>
      </c>
      <c r="L11" s="133">
        <v>177333.33333333334</v>
      </c>
      <c r="M11" s="205">
        <v>177333.33333333334</v>
      </c>
      <c r="N11" s="133">
        <v>177333.33333333334</v>
      </c>
      <c r="O11" s="133">
        <v>0</v>
      </c>
      <c r="P11" s="133">
        <v>0</v>
      </c>
      <c r="Q11" s="133">
        <v>0</v>
      </c>
      <c r="R11" s="137">
        <f>SUM(F11:Q11)</f>
        <v>1899999.9999999998</v>
      </c>
      <c r="S11" s="137">
        <f>F11+G11+H11+I11+J11+K11+L11+M11+N11+O11+P11+Q11</f>
        <v>1899999.9999999998</v>
      </c>
      <c r="T11" s="387">
        <f>SUM(F11:P11)</f>
        <v>1899999.9999999998</v>
      </c>
      <c r="U11" s="171">
        <v>0.36</v>
      </c>
      <c r="V11" s="171">
        <v>0.36</v>
      </c>
      <c r="W11" s="171">
        <v>0.28000000000000003</v>
      </c>
      <c r="X11" s="171">
        <v>0</v>
      </c>
      <c r="Y11" s="207">
        <f>U11+V11+W11+X11</f>
        <v>1</v>
      </c>
      <c r="Z11" s="146" t="s">
        <v>150</v>
      </c>
      <c r="AA11" s="146" t="s">
        <v>99</v>
      </c>
      <c r="AC11" s="208"/>
    </row>
    <row r="12" spans="1:29" ht="18.600000000000001" customHeight="1" x14ac:dyDescent="0.3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C12" s="208"/>
    </row>
    <row r="13" spans="1:29" ht="111.75" customHeight="1" x14ac:dyDescent="0.3">
      <c r="A13" s="146">
        <v>21401</v>
      </c>
      <c r="B13" s="166" t="s">
        <v>127</v>
      </c>
      <c r="C13" s="204">
        <v>500000</v>
      </c>
      <c r="D13" s="205">
        <v>0</v>
      </c>
      <c r="E13" s="206">
        <f>C13+D13</f>
        <v>500000</v>
      </c>
      <c r="F13" s="133">
        <v>41666.666666666664</v>
      </c>
      <c r="G13" s="133">
        <v>41666.666666666664</v>
      </c>
      <c r="H13" s="133">
        <v>41666.666666666664</v>
      </c>
      <c r="I13" s="133">
        <v>83333.333333333328</v>
      </c>
      <c r="J13" s="133">
        <v>83333.333333333328</v>
      </c>
      <c r="K13" s="133">
        <v>83333.333333333328</v>
      </c>
      <c r="L13" s="133">
        <v>41666.666666666664</v>
      </c>
      <c r="M13" s="133">
        <v>41666.666666666664</v>
      </c>
      <c r="N13" s="133">
        <v>41666.666666666664</v>
      </c>
      <c r="O13" s="133">
        <v>0</v>
      </c>
      <c r="P13" s="133">
        <v>0</v>
      </c>
      <c r="Q13" s="133">
        <v>0</v>
      </c>
      <c r="R13" s="137">
        <f>SUM(F13:Q13)</f>
        <v>500000</v>
      </c>
      <c r="S13" s="137">
        <f>F13+G13+H13+I13+J13+K13+L13+M13+N13+O13+P13+Q13</f>
        <v>500000</v>
      </c>
      <c r="T13" s="387">
        <f>SUM(F13:P13)</f>
        <v>500000</v>
      </c>
      <c r="U13" s="171">
        <v>0.25</v>
      </c>
      <c r="V13" s="171">
        <v>0.5</v>
      </c>
      <c r="W13" s="171">
        <v>0.25</v>
      </c>
      <c r="X13" s="171">
        <v>0</v>
      </c>
      <c r="Y13" s="211">
        <f>X13+W13+V13+U13</f>
        <v>1</v>
      </c>
      <c r="Z13" s="146" t="s">
        <v>150</v>
      </c>
      <c r="AA13" s="146" t="s">
        <v>99</v>
      </c>
      <c r="AC13" s="208"/>
    </row>
    <row r="14" spans="1:29" ht="14.1" customHeight="1" x14ac:dyDescent="0.3">
      <c r="A14" s="528"/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C14" s="208"/>
    </row>
    <row r="15" spans="1:29" ht="15" hidden="1" customHeight="1" x14ac:dyDescent="0.3">
      <c r="A15" s="152"/>
      <c r="B15" s="209"/>
      <c r="C15" s="210"/>
      <c r="D15" s="209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209"/>
      <c r="T15" s="209"/>
      <c r="U15" s="149"/>
      <c r="V15" s="149"/>
      <c r="W15" s="149"/>
      <c r="X15" s="150"/>
      <c r="Y15" s="151"/>
      <c r="Z15" s="152"/>
      <c r="AA15" s="152"/>
      <c r="AC15" s="208"/>
    </row>
    <row r="16" spans="1:29" ht="102.75" hidden="1" customHeight="1" x14ac:dyDescent="0.3">
      <c r="A16" s="146">
        <v>21501</v>
      </c>
      <c r="B16" s="148" t="s">
        <v>128</v>
      </c>
      <c r="C16" s="205">
        <v>0</v>
      </c>
      <c r="D16" s="205">
        <v>0</v>
      </c>
      <c r="E16" s="205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7">
        <f>SUM(F16:Q16)</f>
        <v>0</v>
      </c>
      <c r="S16" s="137">
        <f>F16+G16+H16+I16+J16+K16+L16+M16+N16+O16+P16+Q16</f>
        <v>0</v>
      </c>
      <c r="T16" s="137"/>
      <c r="U16" s="171">
        <v>0</v>
      </c>
      <c r="V16" s="171">
        <v>0</v>
      </c>
      <c r="W16" s="171">
        <v>0</v>
      </c>
      <c r="X16" s="171">
        <v>0</v>
      </c>
      <c r="Y16" s="211">
        <f>X16+W16+V16+U16</f>
        <v>0</v>
      </c>
      <c r="Z16" s="146" t="s">
        <v>150</v>
      </c>
      <c r="AA16" s="146" t="s">
        <v>99</v>
      </c>
      <c r="AC16" s="208"/>
    </row>
    <row r="17" spans="1:29" ht="15" hidden="1" customHeight="1" x14ac:dyDescent="0.3">
      <c r="A17" s="152"/>
      <c r="B17" s="209"/>
      <c r="C17" s="210"/>
      <c r="D17" s="209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209"/>
      <c r="T17" s="209"/>
      <c r="U17" s="149"/>
      <c r="V17" s="149"/>
      <c r="W17" s="149"/>
      <c r="X17" s="150"/>
      <c r="Y17" s="151"/>
      <c r="Z17" s="152"/>
      <c r="AA17" s="152"/>
      <c r="AC17" s="208"/>
    </row>
    <row r="18" spans="1:29" ht="82.5" hidden="1" customHeight="1" x14ac:dyDescent="0.3">
      <c r="A18" s="146">
        <v>21601</v>
      </c>
      <c r="B18" s="148" t="s">
        <v>129</v>
      </c>
      <c r="C18" s="205">
        <v>0</v>
      </c>
      <c r="D18" s="205">
        <v>0</v>
      </c>
      <c r="E18" s="205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7">
        <f>SUM(F18:Q18)</f>
        <v>0</v>
      </c>
      <c r="S18" s="137">
        <f>F18+G18+H18+I18+J18+K18+L18+M18+N18+O18+P18+Q18</f>
        <v>0</v>
      </c>
      <c r="T18" s="137"/>
      <c r="U18" s="171">
        <v>0</v>
      </c>
      <c r="V18" s="171">
        <v>0</v>
      </c>
      <c r="W18" s="171">
        <v>0</v>
      </c>
      <c r="X18" s="171">
        <v>0</v>
      </c>
      <c r="Y18" s="211">
        <f>X18+W18+V18+U18</f>
        <v>0</v>
      </c>
      <c r="Z18" s="146" t="s">
        <v>150</v>
      </c>
      <c r="AA18" s="146" t="s">
        <v>99</v>
      </c>
    </row>
    <row r="19" spans="1:29" hidden="1" x14ac:dyDescent="0.3">
      <c r="A19" s="152"/>
      <c r="B19" s="181"/>
      <c r="C19" s="212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149"/>
      <c r="V19" s="149"/>
      <c r="W19" s="149"/>
      <c r="X19" s="149"/>
      <c r="Y19" s="149"/>
      <c r="Z19" s="152"/>
      <c r="AA19" s="152"/>
    </row>
    <row r="20" spans="1:29" ht="115.5" customHeight="1" x14ac:dyDescent="0.3">
      <c r="A20" s="146">
        <v>21501</v>
      </c>
      <c r="B20" s="166" t="s">
        <v>199</v>
      </c>
      <c r="C20" s="204">
        <v>100000</v>
      </c>
      <c r="D20" s="205">
        <v>0</v>
      </c>
      <c r="E20" s="206">
        <f>C20+D20</f>
        <v>100000</v>
      </c>
      <c r="F20" s="133">
        <v>0</v>
      </c>
      <c r="G20" s="133">
        <v>0</v>
      </c>
      <c r="H20" s="133">
        <v>0</v>
      </c>
      <c r="I20" s="133">
        <v>16666.666666666668</v>
      </c>
      <c r="J20" s="133">
        <v>16666.666666666668</v>
      </c>
      <c r="K20" s="133">
        <v>16666.666666666668</v>
      </c>
      <c r="L20" s="133">
        <v>16666.666666666668</v>
      </c>
      <c r="M20" s="133">
        <v>16666.666666666668</v>
      </c>
      <c r="N20" s="133">
        <v>16666.666666666668</v>
      </c>
      <c r="O20" s="133">
        <v>0</v>
      </c>
      <c r="P20" s="133">
        <v>0</v>
      </c>
      <c r="Q20" s="133">
        <v>0</v>
      </c>
      <c r="R20" s="137">
        <f>SUM(F20:Q20)</f>
        <v>100000.00000000001</v>
      </c>
      <c r="S20" s="137">
        <f>F20+G20+H20+I20+J20+K20+L20+M20+N20+O20+P20+Q20</f>
        <v>100000.00000000001</v>
      </c>
      <c r="T20" s="387">
        <f>SUM(F20:P20)</f>
        <v>100000.00000000001</v>
      </c>
      <c r="U20" s="171">
        <v>0</v>
      </c>
      <c r="V20" s="171">
        <v>0.5</v>
      </c>
      <c r="W20" s="171">
        <v>0.5</v>
      </c>
      <c r="X20" s="171">
        <v>0</v>
      </c>
      <c r="Y20" s="211">
        <f>X20+W20+V20+U20</f>
        <v>1</v>
      </c>
      <c r="Z20" s="146" t="s">
        <v>150</v>
      </c>
      <c r="AA20" s="146" t="s">
        <v>99</v>
      </c>
      <c r="AC20" s="208"/>
    </row>
    <row r="21" spans="1:29" ht="15.6" customHeight="1" x14ac:dyDescent="0.3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C21" s="208"/>
    </row>
    <row r="22" spans="1:29" ht="115.5" customHeight="1" x14ac:dyDescent="0.3">
      <c r="A22" s="146">
        <v>21601</v>
      </c>
      <c r="B22" s="166" t="s">
        <v>15</v>
      </c>
      <c r="C22" s="204">
        <v>130000</v>
      </c>
      <c r="D22" s="205">
        <v>0</v>
      </c>
      <c r="E22" s="206">
        <f>C22+D22</f>
        <v>130000</v>
      </c>
      <c r="F22" s="133">
        <v>10833.333333333334</v>
      </c>
      <c r="G22" s="133">
        <v>10833.333333333334</v>
      </c>
      <c r="H22" s="133">
        <v>10833.333333333334</v>
      </c>
      <c r="I22" s="133">
        <v>21666.666666666668</v>
      </c>
      <c r="J22" s="133">
        <v>21666.666666666668</v>
      </c>
      <c r="K22" s="133">
        <v>21666.666666666668</v>
      </c>
      <c r="L22" s="133">
        <v>10833.333333333334</v>
      </c>
      <c r="M22" s="133">
        <v>10833.333333333334</v>
      </c>
      <c r="N22" s="133">
        <v>10833.333333333334</v>
      </c>
      <c r="O22" s="133">
        <v>0</v>
      </c>
      <c r="P22" s="133">
        <v>0</v>
      </c>
      <c r="Q22" s="133">
        <v>0</v>
      </c>
      <c r="R22" s="137">
        <f>SUM(F22:Q22)</f>
        <v>130000</v>
      </c>
      <c r="S22" s="137">
        <f>F22+G22+H22+I22+J22+K22+L22+M22+N22+O22+P22+Q22</f>
        <v>130000</v>
      </c>
      <c r="T22" s="387">
        <f>SUM(F22:P22)</f>
        <v>130000</v>
      </c>
      <c r="U22" s="171">
        <v>0.25</v>
      </c>
      <c r="V22" s="171">
        <v>0.5</v>
      </c>
      <c r="W22" s="171">
        <v>0.25</v>
      </c>
      <c r="X22" s="171">
        <v>0</v>
      </c>
      <c r="Y22" s="211">
        <f>X22+W22+V22+U22</f>
        <v>1</v>
      </c>
      <c r="Z22" s="146" t="s">
        <v>150</v>
      </c>
      <c r="AA22" s="146" t="s">
        <v>99</v>
      </c>
      <c r="AC22" s="208"/>
    </row>
    <row r="23" spans="1:29" ht="20.25" customHeight="1" x14ac:dyDescent="0.3">
      <c r="C23" s="214"/>
      <c r="D23" s="215"/>
      <c r="E23" s="215"/>
      <c r="F23" s="215"/>
      <c r="G23" s="21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AA23" s="216"/>
      <c r="AB23" s="217"/>
    </row>
    <row r="24" spans="1:29" ht="141.75" customHeight="1" x14ac:dyDescent="0.3">
      <c r="A24" s="538">
        <v>2100</v>
      </c>
      <c r="B24" s="539" t="s">
        <v>124</v>
      </c>
      <c r="C24" s="539">
        <f>C11+C13+C20+C22</f>
        <v>2630000</v>
      </c>
      <c r="D24" s="539">
        <f>D11+D13+D20+D22</f>
        <v>0</v>
      </c>
      <c r="E24" s="539">
        <f>E11+E13+E20+E22</f>
        <v>2630000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215"/>
      <c r="W24" s="219"/>
      <c r="X24" s="219"/>
      <c r="AA24" s="216"/>
      <c r="AB24" s="217"/>
    </row>
    <row r="25" spans="1:29" ht="47.1" customHeight="1" x14ac:dyDescent="0.3">
      <c r="A25" s="220"/>
      <c r="B25" s="163"/>
      <c r="C25" s="221"/>
      <c r="D25" s="222"/>
      <c r="E25" s="221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W25" s="219"/>
      <c r="X25" s="219"/>
      <c r="AA25" s="223"/>
      <c r="AB25" s="217"/>
    </row>
    <row r="26" spans="1:29" ht="12.75" hidden="1" customHeight="1" x14ac:dyDescent="0.3">
      <c r="A26" s="220"/>
      <c r="B26" s="163"/>
      <c r="C26" s="221"/>
      <c r="D26" s="222"/>
      <c r="E26" s="221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W26" s="219"/>
      <c r="X26" s="219"/>
      <c r="AA26" s="223"/>
      <c r="AB26" s="217"/>
    </row>
    <row r="27" spans="1:29" ht="5.25" hidden="1" customHeight="1" x14ac:dyDescent="0.3"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AA27" s="216"/>
      <c r="AB27" s="217"/>
    </row>
    <row r="28" spans="1:29" hidden="1" x14ac:dyDescent="0.3">
      <c r="AB28" s="217"/>
    </row>
    <row r="29" spans="1:29" ht="62.25" customHeight="1" x14ac:dyDescent="0.3">
      <c r="A29" s="573" t="s">
        <v>4</v>
      </c>
      <c r="B29" s="573" t="s">
        <v>5</v>
      </c>
      <c r="C29" s="574" t="s">
        <v>6</v>
      </c>
      <c r="D29" s="575" t="s">
        <v>7</v>
      </c>
      <c r="E29" s="576" t="s">
        <v>208</v>
      </c>
      <c r="F29" s="576" t="s">
        <v>121</v>
      </c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159"/>
      <c r="S29" s="159"/>
      <c r="T29" s="159"/>
      <c r="U29" s="577" t="s">
        <v>151</v>
      </c>
      <c r="V29" s="577"/>
      <c r="W29" s="577"/>
      <c r="X29" s="577"/>
      <c r="Y29" s="272" t="s">
        <v>100</v>
      </c>
      <c r="Z29" s="577" t="s">
        <v>87</v>
      </c>
      <c r="AA29" s="572" t="s">
        <v>97</v>
      </c>
      <c r="AB29" s="217"/>
    </row>
    <row r="30" spans="1:29" ht="30" customHeight="1" x14ac:dyDescent="0.3">
      <c r="A30" s="573"/>
      <c r="B30" s="573"/>
      <c r="C30" s="574"/>
      <c r="D30" s="575"/>
      <c r="E30" s="576"/>
      <c r="F30" s="293" t="s">
        <v>88</v>
      </c>
      <c r="G30" s="293" t="s">
        <v>89</v>
      </c>
      <c r="H30" s="293" t="s">
        <v>118</v>
      </c>
      <c r="I30" s="293" t="s">
        <v>90</v>
      </c>
      <c r="J30" s="293" t="s">
        <v>119</v>
      </c>
      <c r="K30" s="293" t="s">
        <v>91</v>
      </c>
      <c r="L30" s="293" t="s">
        <v>120</v>
      </c>
      <c r="M30" s="293" t="s">
        <v>92</v>
      </c>
      <c r="N30" s="293" t="s">
        <v>93</v>
      </c>
      <c r="O30" s="293" t="s">
        <v>94</v>
      </c>
      <c r="P30" s="293" t="s">
        <v>95</v>
      </c>
      <c r="Q30" s="293" t="s">
        <v>96</v>
      </c>
      <c r="R30" s="159"/>
      <c r="S30" s="159"/>
      <c r="T30" s="159"/>
      <c r="U30" s="162" t="s">
        <v>83</v>
      </c>
      <c r="V30" s="162" t="s">
        <v>84</v>
      </c>
      <c r="W30" s="162" t="s">
        <v>85</v>
      </c>
      <c r="X30" s="162" t="s">
        <v>86</v>
      </c>
      <c r="Y30" s="162"/>
      <c r="Z30" s="577"/>
      <c r="AA30" s="572"/>
      <c r="AB30" s="217"/>
    </row>
    <row r="31" spans="1:29" ht="134.25" customHeight="1" x14ac:dyDescent="0.3">
      <c r="A31" s="146">
        <v>22104</v>
      </c>
      <c r="B31" s="166" t="s">
        <v>8</v>
      </c>
      <c r="C31" s="204">
        <v>400000</v>
      </c>
      <c r="D31" s="133">
        <v>0</v>
      </c>
      <c r="E31" s="206">
        <f>C31+D31</f>
        <v>400000</v>
      </c>
      <c r="F31" s="133">
        <v>33333.333333333336</v>
      </c>
      <c r="G31" s="133">
        <v>33333.333333333336</v>
      </c>
      <c r="H31" s="133">
        <v>33333.333333333336</v>
      </c>
      <c r="I31" s="133">
        <v>33333.333333333336</v>
      </c>
      <c r="J31" s="133">
        <v>33333.333333333336</v>
      </c>
      <c r="K31" s="133">
        <v>33333.333333333336</v>
      </c>
      <c r="L31" s="133">
        <v>33333.333333333336</v>
      </c>
      <c r="M31" s="133">
        <v>33333.333333333336</v>
      </c>
      <c r="N31" s="133">
        <v>33333.333333333336</v>
      </c>
      <c r="O31" s="133">
        <v>33333.333333333336</v>
      </c>
      <c r="P31" s="133">
        <v>33333.333333333336</v>
      </c>
      <c r="Q31" s="133">
        <v>33333.333333333336</v>
      </c>
      <c r="R31" s="137">
        <f>SUM(F31:Q31)</f>
        <v>399999.99999999994</v>
      </c>
      <c r="S31" s="137">
        <f>F31+G31+H31+I31+J31+K31+L31+M31+N31+O31+P31+Q31</f>
        <v>399999.99999999994</v>
      </c>
      <c r="T31" s="387">
        <f>SUM(F31:Q31)</f>
        <v>399999.99999999994</v>
      </c>
      <c r="U31" s="179">
        <v>0.25</v>
      </c>
      <c r="V31" s="376">
        <v>0.25</v>
      </c>
      <c r="W31" s="179">
        <v>0.25</v>
      </c>
      <c r="X31" s="179">
        <v>0.25</v>
      </c>
      <c r="Y31" s="211"/>
      <c r="Z31" s="146" t="s">
        <v>150</v>
      </c>
      <c r="AA31" s="146" t="s">
        <v>99</v>
      </c>
      <c r="AB31" s="217"/>
    </row>
    <row r="32" spans="1:29" ht="15.6" customHeight="1" x14ac:dyDescent="0.3">
      <c r="A32" s="528"/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C32" s="208"/>
    </row>
    <row r="33" spans="1:28" ht="134.25" customHeight="1" x14ac:dyDescent="0.3">
      <c r="A33" s="146">
        <v>22201</v>
      </c>
      <c r="B33" s="166" t="s">
        <v>9</v>
      </c>
      <c r="C33" s="204">
        <v>50000</v>
      </c>
      <c r="D33" s="133">
        <v>0</v>
      </c>
      <c r="E33" s="206">
        <f>C33+D33</f>
        <v>50000</v>
      </c>
      <c r="F33" s="133">
        <v>16666.666666666668</v>
      </c>
      <c r="G33" s="133">
        <v>16666.666666666668</v>
      </c>
      <c r="H33" s="133">
        <v>16666.666666666668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7">
        <f>SUM(F33:Q33)</f>
        <v>50000</v>
      </c>
      <c r="S33" s="137">
        <f>F33+G33+H33+I33+J33+K33+L33+M33+N33+O33+P33+Q33</f>
        <v>50000</v>
      </c>
      <c r="T33" s="387">
        <f>SUM(F33:Q33)</f>
        <v>50000</v>
      </c>
      <c r="U33" s="179">
        <v>1</v>
      </c>
      <c r="V33" s="376">
        <v>0</v>
      </c>
      <c r="W33" s="179">
        <v>0</v>
      </c>
      <c r="X33" s="179">
        <v>0</v>
      </c>
      <c r="Y33" s="211"/>
      <c r="Z33" s="146" t="s">
        <v>150</v>
      </c>
      <c r="AA33" s="146" t="s">
        <v>99</v>
      </c>
      <c r="AB33" s="217"/>
    </row>
    <row r="34" spans="1:28" hidden="1" x14ac:dyDescent="0.3">
      <c r="A34" s="154"/>
      <c r="B34" s="224"/>
      <c r="C34" s="225"/>
      <c r="D34" s="226"/>
      <c r="E34" s="22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55"/>
      <c r="V34" s="155"/>
      <c r="W34" s="155"/>
      <c r="X34" s="156"/>
      <c r="Y34" s="157"/>
      <c r="Z34" s="154"/>
      <c r="AA34" s="154"/>
      <c r="AB34" s="217"/>
    </row>
    <row r="35" spans="1:28" ht="102.75" hidden="1" customHeight="1" x14ac:dyDescent="0.3">
      <c r="A35" s="146">
        <v>22201</v>
      </c>
      <c r="B35" s="148" t="s">
        <v>9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7">
        <f>SUM(F35:Q35)</f>
        <v>0</v>
      </c>
      <c r="S35" s="137">
        <f>F35+G35+H35+I35+J35+K35+L35+M35+N35+O35+P35+Q35</f>
        <v>0</v>
      </c>
      <c r="T35" s="137"/>
      <c r="U35" s="179">
        <v>0</v>
      </c>
      <c r="V35" s="179">
        <v>0</v>
      </c>
      <c r="W35" s="179">
        <v>0</v>
      </c>
      <c r="X35" s="179">
        <v>0</v>
      </c>
      <c r="Y35" s="158"/>
      <c r="Z35" s="147" t="s">
        <v>150</v>
      </c>
      <c r="AA35" s="146" t="s">
        <v>99</v>
      </c>
      <c r="AB35" s="217"/>
    </row>
    <row r="36" spans="1:28" hidden="1" x14ac:dyDescent="0.3">
      <c r="A36" s="154"/>
      <c r="B36" s="154"/>
      <c r="C36" s="227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55"/>
      <c r="V36" s="155"/>
      <c r="W36" s="155"/>
      <c r="X36" s="155"/>
      <c r="Y36" s="155"/>
      <c r="Z36" s="154"/>
      <c r="AA36" s="185"/>
      <c r="AB36" s="217"/>
    </row>
    <row r="37" spans="1:28" x14ac:dyDescent="0.3">
      <c r="C37" s="21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AB37" s="217"/>
    </row>
    <row r="38" spans="1:28" ht="143.44999999999999" customHeight="1" x14ac:dyDescent="0.3">
      <c r="A38" s="538">
        <v>2200</v>
      </c>
      <c r="B38" s="539" t="s">
        <v>16</v>
      </c>
      <c r="C38" s="539">
        <f>C31+C33</f>
        <v>450000</v>
      </c>
      <c r="D38" s="539">
        <f>D31+D33</f>
        <v>0</v>
      </c>
      <c r="E38" s="539">
        <f>E31+E33</f>
        <v>450000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215"/>
      <c r="W38" s="219"/>
      <c r="X38" s="219"/>
      <c r="AA38" s="216"/>
      <c r="AB38" s="217"/>
    </row>
    <row r="39" spans="1:28" ht="30" customHeight="1" x14ac:dyDescent="0.3">
      <c r="A39" s="220"/>
      <c r="B39" s="163"/>
      <c r="C39" s="221"/>
      <c r="D39" s="222"/>
      <c r="E39" s="221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215"/>
      <c r="W39" s="219"/>
      <c r="X39" s="219"/>
      <c r="AA39" s="216"/>
      <c r="AB39" s="217"/>
    </row>
    <row r="40" spans="1:28" hidden="1" x14ac:dyDescent="0.3">
      <c r="AB40" s="217"/>
    </row>
    <row r="41" spans="1:28" hidden="1" x14ac:dyDescent="0.3">
      <c r="AB41" s="217"/>
    </row>
    <row r="42" spans="1:28" hidden="1" x14ac:dyDescent="0.3">
      <c r="AB42" s="217"/>
    </row>
    <row r="43" spans="1:28" hidden="1" x14ac:dyDescent="0.3">
      <c r="AB43" s="217"/>
    </row>
    <row r="44" spans="1:28" hidden="1" x14ac:dyDescent="0.3">
      <c r="AB44" s="217"/>
    </row>
    <row r="45" spans="1:28" x14ac:dyDescent="0.3">
      <c r="AB45" s="217"/>
    </row>
    <row r="46" spans="1:28" ht="84" customHeight="1" x14ac:dyDescent="0.3">
      <c r="A46" s="573" t="s">
        <v>4</v>
      </c>
      <c r="B46" s="573" t="s">
        <v>5</v>
      </c>
      <c r="C46" s="574" t="s">
        <v>6</v>
      </c>
      <c r="D46" s="575" t="s">
        <v>7</v>
      </c>
      <c r="E46" s="549" t="s">
        <v>208</v>
      </c>
      <c r="F46" s="576" t="s">
        <v>121</v>
      </c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159"/>
      <c r="S46" s="159"/>
      <c r="T46" s="159"/>
      <c r="U46" s="577" t="s">
        <v>151</v>
      </c>
      <c r="V46" s="577"/>
      <c r="W46" s="577"/>
      <c r="X46" s="577"/>
      <c r="Y46" s="272" t="s">
        <v>100</v>
      </c>
      <c r="Z46" s="577" t="s">
        <v>87</v>
      </c>
      <c r="AA46" s="572" t="s">
        <v>97</v>
      </c>
      <c r="AB46" s="217"/>
    </row>
    <row r="47" spans="1:28" ht="42.75" customHeight="1" x14ac:dyDescent="0.3">
      <c r="A47" s="573"/>
      <c r="B47" s="573"/>
      <c r="C47" s="574"/>
      <c r="D47" s="575"/>
      <c r="E47" s="550"/>
      <c r="F47" s="293" t="s">
        <v>88</v>
      </c>
      <c r="G47" s="293" t="s">
        <v>89</v>
      </c>
      <c r="H47" s="293" t="s">
        <v>118</v>
      </c>
      <c r="I47" s="293" t="s">
        <v>90</v>
      </c>
      <c r="J47" s="293" t="s">
        <v>119</v>
      </c>
      <c r="K47" s="293" t="s">
        <v>91</v>
      </c>
      <c r="L47" s="293" t="s">
        <v>120</v>
      </c>
      <c r="M47" s="293" t="s">
        <v>92</v>
      </c>
      <c r="N47" s="293" t="s">
        <v>93</v>
      </c>
      <c r="O47" s="293" t="s">
        <v>94</v>
      </c>
      <c r="P47" s="293" t="s">
        <v>95</v>
      </c>
      <c r="Q47" s="293" t="s">
        <v>96</v>
      </c>
      <c r="R47" s="159"/>
      <c r="S47" s="159"/>
      <c r="T47" s="159"/>
      <c r="U47" s="162" t="s">
        <v>83</v>
      </c>
      <c r="V47" s="162" t="s">
        <v>84</v>
      </c>
      <c r="W47" s="162" t="s">
        <v>85</v>
      </c>
      <c r="X47" s="162" t="s">
        <v>86</v>
      </c>
      <c r="Y47" s="162"/>
      <c r="Z47" s="572"/>
      <c r="AA47" s="572"/>
      <c r="AB47" s="217"/>
    </row>
    <row r="48" spans="1:28" ht="123.75" customHeight="1" x14ac:dyDescent="0.3">
      <c r="A48" s="147">
        <v>23901</v>
      </c>
      <c r="B48" s="148" t="s">
        <v>22</v>
      </c>
      <c r="C48" s="146">
        <v>0</v>
      </c>
      <c r="D48" s="133">
        <v>3398087</v>
      </c>
      <c r="E48" s="228">
        <f>SUM(C48+D48)</f>
        <v>3398087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1132695.6666666667</v>
      </c>
      <c r="M48" s="133">
        <v>1132695.6666666667</v>
      </c>
      <c r="N48" s="133">
        <v>1132695.6666666667</v>
      </c>
      <c r="O48" s="133">
        <v>0</v>
      </c>
      <c r="P48" s="133">
        <v>0</v>
      </c>
      <c r="Q48" s="133">
        <v>0</v>
      </c>
      <c r="R48" s="137">
        <f>SUM(F48:Q48)</f>
        <v>3398087</v>
      </c>
      <c r="S48" s="137">
        <f>F48+G48+H48+I48+J48+K48+L48+M48+N48+O48+P48+Q48</f>
        <v>3398087</v>
      </c>
      <c r="T48" s="137"/>
      <c r="U48" s="171">
        <v>0</v>
      </c>
      <c r="V48" s="171">
        <v>0</v>
      </c>
      <c r="W48" s="171">
        <v>1</v>
      </c>
      <c r="X48" s="171">
        <v>0</v>
      </c>
      <c r="Y48" s="211"/>
      <c r="Z48" s="146" t="s">
        <v>171</v>
      </c>
      <c r="AA48" s="146" t="s">
        <v>99</v>
      </c>
      <c r="AB48" s="217"/>
    </row>
    <row r="49" spans="1:28" hidden="1" x14ac:dyDescent="0.3">
      <c r="A49" s="229"/>
      <c r="B49" s="230"/>
      <c r="C49" s="231"/>
      <c r="D49" s="232"/>
      <c r="E49" s="232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4"/>
      <c r="V49" s="234"/>
      <c r="W49" s="234"/>
      <c r="X49" s="235"/>
      <c r="Y49" s="236"/>
      <c r="Z49" s="229"/>
      <c r="AA49" s="229"/>
      <c r="AB49" s="217"/>
    </row>
    <row r="50" spans="1:28" x14ac:dyDescent="0.3"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AB50" s="217"/>
    </row>
    <row r="51" spans="1:28" ht="146.25" customHeight="1" x14ac:dyDescent="0.3">
      <c r="A51" s="538">
        <v>2300</v>
      </c>
      <c r="B51" s="539" t="s">
        <v>21</v>
      </c>
      <c r="C51" s="539">
        <f>SUM(C48)</f>
        <v>0</v>
      </c>
      <c r="D51" s="539">
        <f t="shared" ref="D51:E51" si="0">SUM(D48)</f>
        <v>3398087</v>
      </c>
      <c r="E51" s="539">
        <f t="shared" si="0"/>
        <v>3398087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215"/>
      <c r="W51" s="219"/>
      <c r="X51" s="219"/>
      <c r="AA51" s="216"/>
      <c r="AB51" s="217"/>
    </row>
    <row r="52" spans="1:28" x14ac:dyDescent="0.3">
      <c r="AB52" s="217"/>
    </row>
    <row r="53" spans="1:28" hidden="1" x14ac:dyDescent="0.3">
      <c r="AB53" s="217"/>
    </row>
    <row r="54" spans="1:28" hidden="1" x14ac:dyDescent="0.3">
      <c r="AB54" s="217"/>
    </row>
    <row r="55" spans="1:28" x14ac:dyDescent="0.3">
      <c r="AB55" s="217"/>
    </row>
    <row r="56" spans="1:28" ht="75.75" customHeight="1" x14ac:dyDescent="0.3">
      <c r="A56" s="573" t="s">
        <v>4</v>
      </c>
      <c r="B56" s="573" t="s">
        <v>5</v>
      </c>
      <c r="C56" s="574" t="s">
        <v>6</v>
      </c>
      <c r="D56" s="575" t="s">
        <v>7</v>
      </c>
      <c r="E56" s="576" t="s">
        <v>208</v>
      </c>
      <c r="F56" s="563" t="s">
        <v>121</v>
      </c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5"/>
      <c r="R56" s="161"/>
      <c r="S56" s="161"/>
      <c r="T56" s="161"/>
      <c r="U56" s="577" t="s">
        <v>151</v>
      </c>
      <c r="V56" s="577"/>
      <c r="W56" s="577"/>
      <c r="X56" s="577"/>
      <c r="Y56" s="272" t="s">
        <v>100</v>
      </c>
      <c r="Z56" s="577" t="s">
        <v>87</v>
      </c>
      <c r="AA56" s="572" t="s">
        <v>97</v>
      </c>
      <c r="AB56" s="217"/>
    </row>
    <row r="57" spans="1:28" ht="38.25" customHeight="1" x14ac:dyDescent="0.3">
      <c r="A57" s="573"/>
      <c r="B57" s="573"/>
      <c r="C57" s="574"/>
      <c r="D57" s="575"/>
      <c r="E57" s="576"/>
      <c r="F57" s="293" t="s">
        <v>88</v>
      </c>
      <c r="G57" s="293" t="s">
        <v>89</v>
      </c>
      <c r="H57" s="293" t="s">
        <v>118</v>
      </c>
      <c r="I57" s="293" t="s">
        <v>90</v>
      </c>
      <c r="J57" s="293" t="s">
        <v>119</v>
      </c>
      <c r="K57" s="293" t="s">
        <v>91</v>
      </c>
      <c r="L57" s="293" t="s">
        <v>120</v>
      </c>
      <c r="M57" s="293" t="s">
        <v>92</v>
      </c>
      <c r="N57" s="293" t="s">
        <v>93</v>
      </c>
      <c r="O57" s="293" t="s">
        <v>94</v>
      </c>
      <c r="P57" s="293" t="s">
        <v>95</v>
      </c>
      <c r="Q57" s="293" t="s">
        <v>96</v>
      </c>
      <c r="R57" s="160"/>
      <c r="S57" s="160"/>
      <c r="T57" s="160"/>
      <c r="U57" s="162" t="s">
        <v>83</v>
      </c>
      <c r="V57" s="162" t="s">
        <v>84</v>
      </c>
      <c r="W57" s="162" t="s">
        <v>85</v>
      </c>
      <c r="X57" s="162" t="s">
        <v>86</v>
      </c>
      <c r="Y57" s="162"/>
      <c r="Z57" s="577"/>
      <c r="AA57" s="572"/>
      <c r="AB57" s="217"/>
    </row>
    <row r="58" spans="1:28" ht="69.75" hidden="1" customHeight="1" x14ac:dyDescent="0.3">
      <c r="A58" s="146">
        <v>24101</v>
      </c>
      <c r="B58" s="166" t="s">
        <v>101</v>
      </c>
      <c r="C58" s="134">
        <v>0</v>
      </c>
      <c r="D58" s="133">
        <v>0</v>
      </c>
      <c r="E58" s="237">
        <f>C58+D58</f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7">
        <f>SUM(F58:Q58)</f>
        <v>0</v>
      </c>
      <c r="S58" s="137">
        <f t="shared" ref="S58:S78" si="1">F58+G58+H58+I58+J58+K58+L58+M58+N58+O58+P58+Q58</f>
        <v>0</v>
      </c>
      <c r="T58" s="137"/>
      <c r="U58" s="171">
        <v>0</v>
      </c>
      <c r="V58" s="171">
        <v>0</v>
      </c>
      <c r="W58" s="171">
        <v>0</v>
      </c>
      <c r="X58" s="171">
        <v>0</v>
      </c>
      <c r="Y58" s="167"/>
      <c r="Z58" s="146" t="s">
        <v>150</v>
      </c>
      <c r="AA58" s="146" t="s">
        <v>99</v>
      </c>
      <c r="AB58" s="217"/>
    </row>
    <row r="59" spans="1:28" hidden="1" x14ac:dyDescent="0.3">
      <c r="A59" s="238"/>
      <c r="B59" s="238"/>
      <c r="C59" s="238"/>
      <c r="D59" s="239"/>
      <c r="E59" s="240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137">
        <f t="shared" si="1"/>
        <v>0</v>
      </c>
      <c r="T59" s="137"/>
      <c r="U59" s="238"/>
      <c r="V59" s="238"/>
      <c r="W59" s="238"/>
      <c r="X59" s="238"/>
      <c r="Y59" s="238"/>
      <c r="Z59" s="238"/>
      <c r="AA59" s="241"/>
      <c r="AB59" s="217"/>
    </row>
    <row r="60" spans="1:28" ht="72" hidden="1" customHeight="1" x14ac:dyDescent="0.3">
      <c r="A60" s="146">
        <v>24201</v>
      </c>
      <c r="B60" s="166" t="s">
        <v>130</v>
      </c>
      <c r="C60" s="134">
        <v>0</v>
      </c>
      <c r="D60" s="133">
        <v>0</v>
      </c>
      <c r="E60" s="237">
        <f>C60+D60</f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7">
        <f>SUM(F60:Q60)</f>
        <v>0</v>
      </c>
      <c r="S60" s="137">
        <f t="shared" si="1"/>
        <v>0</v>
      </c>
      <c r="T60" s="137"/>
      <c r="U60" s="171">
        <v>0</v>
      </c>
      <c r="V60" s="171">
        <v>0</v>
      </c>
      <c r="W60" s="171">
        <v>0</v>
      </c>
      <c r="X60" s="171">
        <v>0</v>
      </c>
      <c r="Y60" s="167"/>
      <c r="Z60" s="146" t="s">
        <v>150</v>
      </c>
      <c r="AA60" s="146" t="s">
        <v>99</v>
      </c>
      <c r="AB60" s="217"/>
    </row>
    <row r="61" spans="1:28" hidden="1" x14ac:dyDescent="0.3">
      <c r="A61" s="238"/>
      <c r="B61" s="238"/>
      <c r="C61" s="238"/>
      <c r="D61" s="239"/>
      <c r="E61" s="240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137">
        <f t="shared" si="1"/>
        <v>0</v>
      </c>
      <c r="T61" s="137"/>
      <c r="U61" s="238"/>
      <c r="V61" s="238"/>
      <c r="W61" s="238"/>
      <c r="X61" s="238"/>
      <c r="Y61" s="238"/>
      <c r="Z61" s="238"/>
      <c r="AA61" s="241"/>
      <c r="AB61" s="217"/>
    </row>
    <row r="62" spans="1:28" ht="67.5" hidden="1" customHeight="1" x14ac:dyDescent="0.3">
      <c r="A62" s="146">
        <v>24301</v>
      </c>
      <c r="B62" s="166" t="s">
        <v>131</v>
      </c>
      <c r="C62" s="134">
        <v>0</v>
      </c>
      <c r="D62" s="133">
        <v>0</v>
      </c>
      <c r="E62" s="237">
        <f>C62+D62</f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7">
        <f>SUM(F62:Q62)</f>
        <v>0</v>
      </c>
      <c r="S62" s="137">
        <f t="shared" si="1"/>
        <v>0</v>
      </c>
      <c r="T62" s="137"/>
      <c r="U62" s="171">
        <v>0</v>
      </c>
      <c r="V62" s="171">
        <v>0</v>
      </c>
      <c r="W62" s="171">
        <v>0</v>
      </c>
      <c r="X62" s="171">
        <v>0</v>
      </c>
      <c r="Y62" s="167"/>
      <c r="Z62" s="146" t="s">
        <v>150</v>
      </c>
      <c r="AA62" s="146" t="s">
        <v>99</v>
      </c>
      <c r="AB62" s="217"/>
    </row>
    <row r="63" spans="1:28" hidden="1" x14ac:dyDescent="0.3">
      <c r="A63" s="238"/>
      <c r="B63" s="238"/>
      <c r="C63" s="238"/>
      <c r="D63" s="239"/>
      <c r="E63" s="240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137">
        <f t="shared" si="1"/>
        <v>0</v>
      </c>
      <c r="T63" s="137"/>
      <c r="U63" s="238"/>
      <c r="V63" s="238"/>
      <c r="W63" s="238"/>
      <c r="X63" s="238"/>
      <c r="Y63" s="238"/>
      <c r="Z63" s="238"/>
      <c r="AA63" s="241"/>
      <c r="AB63" s="217"/>
    </row>
    <row r="64" spans="1:28" ht="67.5" hidden="1" customHeight="1" x14ac:dyDescent="0.3">
      <c r="A64" s="146">
        <v>24401</v>
      </c>
      <c r="B64" s="166" t="s">
        <v>132</v>
      </c>
      <c r="C64" s="134">
        <v>0</v>
      </c>
      <c r="D64" s="133">
        <v>0</v>
      </c>
      <c r="E64" s="237">
        <f>C64+D64</f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7">
        <f>SUM(F64:Q64)</f>
        <v>0</v>
      </c>
      <c r="S64" s="137">
        <f>F64+G64+H64+I64+J64+K64+L64+M64+N64+O64+P64+Q64</f>
        <v>0</v>
      </c>
      <c r="T64" s="137"/>
      <c r="U64" s="171">
        <v>0</v>
      </c>
      <c r="V64" s="171">
        <v>0</v>
      </c>
      <c r="W64" s="171">
        <v>0</v>
      </c>
      <c r="X64" s="171">
        <v>0</v>
      </c>
      <c r="Y64" s="167"/>
      <c r="Z64" s="146" t="s">
        <v>150</v>
      </c>
      <c r="AA64" s="146" t="s">
        <v>99</v>
      </c>
      <c r="AB64" s="217"/>
    </row>
    <row r="65" spans="1:28" hidden="1" x14ac:dyDescent="0.3">
      <c r="A65" s="238"/>
      <c r="B65" s="238"/>
      <c r="C65" s="238"/>
      <c r="D65" s="239"/>
      <c r="E65" s="240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137">
        <f t="shared" si="1"/>
        <v>0</v>
      </c>
      <c r="T65" s="137"/>
      <c r="U65" s="238"/>
      <c r="V65" s="238"/>
      <c r="W65" s="238"/>
      <c r="X65" s="238"/>
      <c r="Y65" s="238"/>
      <c r="Z65" s="238"/>
      <c r="AA65" s="241"/>
      <c r="AB65" s="217"/>
    </row>
    <row r="66" spans="1:28" ht="69.75" hidden="1" customHeight="1" x14ac:dyDescent="0.3">
      <c r="A66" s="146">
        <v>24501</v>
      </c>
      <c r="B66" s="166" t="s">
        <v>133</v>
      </c>
      <c r="C66" s="134">
        <v>0</v>
      </c>
      <c r="D66" s="133">
        <v>0</v>
      </c>
      <c r="E66" s="237">
        <f>C66+D66</f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7">
        <f>SUM(F66:Q66)</f>
        <v>0</v>
      </c>
      <c r="S66" s="137">
        <f t="shared" si="1"/>
        <v>0</v>
      </c>
      <c r="T66" s="137"/>
      <c r="U66" s="171">
        <v>0</v>
      </c>
      <c r="V66" s="171">
        <v>0</v>
      </c>
      <c r="W66" s="171">
        <v>0</v>
      </c>
      <c r="X66" s="171">
        <v>0</v>
      </c>
      <c r="Y66" s="167"/>
      <c r="Z66" s="146" t="s">
        <v>150</v>
      </c>
      <c r="AA66" s="146" t="s">
        <v>99</v>
      </c>
      <c r="AB66" s="217"/>
    </row>
    <row r="67" spans="1:28" hidden="1" x14ac:dyDescent="0.3">
      <c r="A67" s="238"/>
      <c r="B67" s="238"/>
      <c r="C67" s="238"/>
      <c r="D67" s="239"/>
      <c r="E67" s="240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137">
        <f t="shared" si="1"/>
        <v>0</v>
      </c>
      <c r="T67" s="137"/>
      <c r="U67" s="238"/>
      <c r="V67" s="238"/>
      <c r="W67" s="238"/>
      <c r="X67" s="238"/>
      <c r="Y67" s="238"/>
      <c r="Z67" s="238"/>
      <c r="AA67" s="241"/>
      <c r="AB67" s="217"/>
    </row>
    <row r="68" spans="1:28" s="512" customFormat="1" ht="73.5" customHeight="1" x14ac:dyDescent="0.3">
      <c r="A68" s="147">
        <v>24201</v>
      </c>
      <c r="B68" s="166" t="s">
        <v>130</v>
      </c>
      <c r="C68" s="134">
        <v>100000</v>
      </c>
      <c r="D68" s="133">
        <v>0</v>
      </c>
      <c r="E68" s="513">
        <f>C68+D68</f>
        <v>100000</v>
      </c>
      <c r="F68" s="491">
        <v>33333.333333333336</v>
      </c>
      <c r="G68" s="491">
        <v>33333.333333333336</v>
      </c>
      <c r="H68" s="491">
        <v>33333.333333333336</v>
      </c>
      <c r="I68" s="491">
        <v>0</v>
      </c>
      <c r="J68" s="491">
        <v>0</v>
      </c>
      <c r="K68" s="491">
        <v>0</v>
      </c>
      <c r="L68" s="491">
        <v>0</v>
      </c>
      <c r="M68" s="491">
        <v>0</v>
      </c>
      <c r="N68" s="491">
        <v>0</v>
      </c>
      <c r="O68" s="491">
        <v>0</v>
      </c>
      <c r="P68" s="491">
        <v>0</v>
      </c>
      <c r="Q68" s="491">
        <v>0</v>
      </c>
      <c r="R68" s="491"/>
      <c r="S68" s="138"/>
      <c r="T68" s="138"/>
      <c r="U68" s="171">
        <v>1</v>
      </c>
      <c r="V68" s="171">
        <v>0</v>
      </c>
      <c r="W68" s="171">
        <v>0</v>
      </c>
      <c r="X68" s="171">
        <v>0</v>
      </c>
      <c r="Y68" s="147"/>
      <c r="Z68" s="146" t="s">
        <v>150</v>
      </c>
      <c r="AA68" s="146" t="s">
        <v>99</v>
      </c>
      <c r="AB68" s="514"/>
    </row>
    <row r="69" spans="1:28" s="512" customFormat="1" ht="83.45" customHeight="1" x14ac:dyDescent="0.3">
      <c r="A69" s="147">
        <v>24301</v>
      </c>
      <c r="B69" s="166" t="s">
        <v>200</v>
      </c>
      <c r="C69" s="134">
        <v>100000</v>
      </c>
      <c r="D69" s="133">
        <v>0</v>
      </c>
      <c r="E69" s="513">
        <f t="shared" ref="E69:E74" si="2">C69+D69</f>
        <v>100000</v>
      </c>
      <c r="F69" s="491">
        <v>0</v>
      </c>
      <c r="G69" s="491">
        <v>0</v>
      </c>
      <c r="H69" s="491">
        <v>0</v>
      </c>
      <c r="I69" s="491">
        <v>33333.333333333336</v>
      </c>
      <c r="J69" s="491">
        <v>33333.333333333336</v>
      </c>
      <c r="K69" s="491">
        <v>33333.333333333336</v>
      </c>
      <c r="L69" s="491">
        <v>0</v>
      </c>
      <c r="M69" s="491">
        <v>0</v>
      </c>
      <c r="N69" s="491">
        <v>0</v>
      </c>
      <c r="O69" s="491">
        <v>0</v>
      </c>
      <c r="P69" s="491">
        <v>0</v>
      </c>
      <c r="Q69" s="491">
        <v>0</v>
      </c>
      <c r="R69" s="491"/>
      <c r="S69" s="138"/>
      <c r="T69" s="138"/>
      <c r="U69" s="171">
        <v>0</v>
      </c>
      <c r="V69" s="171">
        <v>1</v>
      </c>
      <c r="W69" s="171">
        <v>0</v>
      </c>
      <c r="X69" s="171">
        <v>0</v>
      </c>
      <c r="Y69" s="147"/>
      <c r="Z69" s="146" t="s">
        <v>150</v>
      </c>
      <c r="AA69" s="146" t="s">
        <v>99</v>
      </c>
      <c r="AB69" s="514"/>
    </row>
    <row r="70" spans="1:28" s="512" customFormat="1" ht="73.5" customHeight="1" x14ac:dyDescent="0.3">
      <c r="A70" s="147">
        <v>24401</v>
      </c>
      <c r="B70" s="166" t="s">
        <v>132</v>
      </c>
      <c r="C70" s="134">
        <v>100000</v>
      </c>
      <c r="D70" s="133">
        <v>0</v>
      </c>
      <c r="E70" s="513">
        <f t="shared" si="2"/>
        <v>100000</v>
      </c>
      <c r="F70" s="491">
        <v>0</v>
      </c>
      <c r="G70" s="491">
        <v>0</v>
      </c>
      <c r="H70" s="491">
        <v>0</v>
      </c>
      <c r="I70" s="491">
        <v>18333.333333333336</v>
      </c>
      <c r="J70" s="491">
        <v>18333.333333333336</v>
      </c>
      <c r="K70" s="491">
        <v>18333.333333333336</v>
      </c>
      <c r="L70" s="491">
        <v>15000</v>
      </c>
      <c r="M70" s="491">
        <v>15000</v>
      </c>
      <c r="N70" s="491">
        <v>15000</v>
      </c>
      <c r="O70" s="491">
        <v>0</v>
      </c>
      <c r="P70" s="491">
        <v>0</v>
      </c>
      <c r="Q70" s="491">
        <v>0</v>
      </c>
      <c r="R70" s="491"/>
      <c r="S70" s="138"/>
      <c r="T70" s="138"/>
      <c r="U70" s="171">
        <v>0</v>
      </c>
      <c r="V70" s="171">
        <v>0.55000000000000004</v>
      </c>
      <c r="W70" s="171">
        <v>0.45</v>
      </c>
      <c r="X70" s="171">
        <v>0</v>
      </c>
      <c r="Y70" s="147"/>
      <c r="Z70" s="146" t="s">
        <v>150</v>
      </c>
      <c r="AA70" s="146" t="s">
        <v>99</v>
      </c>
      <c r="AB70" s="514"/>
    </row>
    <row r="71" spans="1:28" ht="80.25" customHeight="1" x14ac:dyDescent="0.3">
      <c r="A71" s="146">
        <v>24601</v>
      </c>
      <c r="B71" s="166" t="s">
        <v>134</v>
      </c>
      <c r="C71" s="134">
        <v>200000</v>
      </c>
      <c r="D71" s="133">
        <v>0</v>
      </c>
      <c r="E71" s="513">
        <f t="shared" si="2"/>
        <v>200000</v>
      </c>
      <c r="F71" s="133">
        <v>0</v>
      </c>
      <c r="G71" s="133">
        <v>0</v>
      </c>
      <c r="H71" s="133">
        <v>0</v>
      </c>
      <c r="I71" s="133">
        <v>36666.666666666672</v>
      </c>
      <c r="J71" s="133">
        <v>36666.666666666672</v>
      </c>
      <c r="K71" s="133">
        <v>36666.666666666672</v>
      </c>
      <c r="L71" s="133">
        <v>30000</v>
      </c>
      <c r="M71" s="133">
        <v>30000</v>
      </c>
      <c r="N71" s="133">
        <v>30000</v>
      </c>
      <c r="O71" s="133">
        <v>0</v>
      </c>
      <c r="P71" s="133">
        <v>0</v>
      </c>
      <c r="Q71" s="133">
        <v>0</v>
      </c>
      <c r="R71" s="137">
        <f>SUM(F71:Q71)</f>
        <v>200000</v>
      </c>
      <c r="S71" s="137">
        <f t="shared" si="1"/>
        <v>200000</v>
      </c>
      <c r="T71" s="137"/>
      <c r="U71" s="171">
        <v>0</v>
      </c>
      <c r="V71" s="171">
        <v>0.55000000000000004</v>
      </c>
      <c r="W71" s="171">
        <v>0.45</v>
      </c>
      <c r="X71" s="171">
        <v>0</v>
      </c>
      <c r="Y71" s="167"/>
      <c r="Z71" s="146" t="s">
        <v>150</v>
      </c>
      <c r="AA71" s="146" t="s">
        <v>99</v>
      </c>
      <c r="AB71" s="217"/>
    </row>
    <row r="72" spans="1:28" ht="80.25" customHeight="1" x14ac:dyDescent="0.3">
      <c r="A72" s="146">
        <v>24701</v>
      </c>
      <c r="B72" s="166" t="s">
        <v>201</v>
      </c>
      <c r="C72" s="134">
        <v>100000</v>
      </c>
      <c r="D72" s="133">
        <v>0</v>
      </c>
      <c r="E72" s="513">
        <f t="shared" si="2"/>
        <v>100000</v>
      </c>
      <c r="F72" s="133">
        <v>0</v>
      </c>
      <c r="G72" s="133">
        <v>0</v>
      </c>
      <c r="H72" s="133">
        <v>0</v>
      </c>
      <c r="I72" s="133">
        <v>18333.333333333336</v>
      </c>
      <c r="J72" s="133">
        <v>18333.333333333336</v>
      </c>
      <c r="K72" s="133">
        <v>18333.333333333336</v>
      </c>
      <c r="L72" s="133">
        <v>15000</v>
      </c>
      <c r="M72" s="133">
        <v>15000</v>
      </c>
      <c r="N72" s="133">
        <v>15000</v>
      </c>
      <c r="O72" s="133">
        <v>0</v>
      </c>
      <c r="P72" s="133">
        <v>0</v>
      </c>
      <c r="Q72" s="133">
        <v>0</v>
      </c>
      <c r="R72" s="137"/>
      <c r="S72" s="137"/>
      <c r="T72" s="137"/>
      <c r="U72" s="171">
        <v>0</v>
      </c>
      <c r="V72" s="171">
        <v>0.55000000000000004</v>
      </c>
      <c r="W72" s="171">
        <v>0.45</v>
      </c>
      <c r="X72" s="171">
        <v>0</v>
      </c>
      <c r="Y72" s="167"/>
      <c r="Z72" s="146" t="s">
        <v>150</v>
      </c>
      <c r="AA72" s="146" t="s">
        <v>99</v>
      </c>
      <c r="AB72" s="217"/>
    </row>
    <row r="73" spans="1:28" ht="80.25" customHeight="1" x14ac:dyDescent="0.3">
      <c r="A73" s="146">
        <v>24801</v>
      </c>
      <c r="B73" s="166" t="s">
        <v>135</v>
      </c>
      <c r="C73" s="134">
        <v>100000</v>
      </c>
      <c r="D73" s="133">
        <v>0</v>
      </c>
      <c r="E73" s="513">
        <f t="shared" si="2"/>
        <v>100000</v>
      </c>
      <c r="F73" s="491">
        <v>33333.333333333336</v>
      </c>
      <c r="G73" s="491">
        <v>33333.333333333336</v>
      </c>
      <c r="H73" s="491">
        <v>33333.333333333336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7"/>
      <c r="S73" s="137"/>
      <c r="T73" s="137"/>
      <c r="U73" s="171">
        <v>1</v>
      </c>
      <c r="V73" s="171">
        <v>0</v>
      </c>
      <c r="W73" s="171">
        <v>0</v>
      </c>
      <c r="X73" s="171">
        <v>0</v>
      </c>
      <c r="Y73" s="167"/>
      <c r="Z73" s="146" t="s">
        <v>150</v>
      </c>
      <c r="AA73" s="146" t="s">
        <v>99</v>
      </c>
      <c r="AB73" s="217"/>
    </row>
    <row r="74" spans="1:28" ht="80.25" customHeight="1" x14ac:dyDescent="0.3">
      <c r="A74" s="146">
        <v>24901</v>
      </c>
      <c r="B74" s="166" t="s">
        <v>202</v>
      </c>
      <c r="C74" s="134">
        <v>100000</v>
      </c>
      <c r="D74" s="133">
        <v>0</v>
      </c>
      <c r="E74" s="513">
        <f t="shared" si="2"/>
        <v>100000</v>
      </c>
      <c r="F74" s="133">
        <v>0</v>
      </c>
      <c r="G74" s="133">
        <v>0</v>
      </c>
      <c r="H74" s="133">
        <v>0</v>
      </c>
      <c r="I74" s="133">
        <v>18333.333333333336</v>
      </c>
      <c r="J74" s="133">
        <v>18333.333333333336</v>
      </c>
      <c r="K74" s="133">
        <v>18333.333333333336</v>
      </c>
      <c r="L74" s="133">
        <v>15000</v>
      </c>
      <c r="M74" s="133">
        <v>15000</v>
      </c>
      <c r="N74" s="133">
        <v>15000</v>
      </c>
      <c r="O74" s="133">
        <v>0</v>
      </c>
      <c r="P74" s="133">
        <v>0</v>
      </c>
      <c r="Q74" s="133">
        <v>0</v>
      </c>
      <c r="R74" s="137"/>
      <c r="S74" s="137"/>
      <c r="T74" s="137"/>
      <c r="U74" s="171">
        <v>0</v>
      </c>
      <c r="V74" s="171">
        <v>0.55000000000000004</v>
      </c>
      <c r="W74" s="171">
        <v>0.45</v>
      </c>
      <c r="X74" s="171">
        <v>0</v>
      </c>
      <c r="Y74" s="167"/>
      <c r="Z74" s="146" t="s">
        <v>150</v>
      </c>
      <c r="AA74" s="146" t="s">
        <v>99</v>
      </c>
      <c r="AB74" s="217"/>
    </row>
    <row r="75" spans="1:28" hidden="1" x14ac:dyDescent="0.3">
      <c r="A75" s="238"/>
      <c r="B75" s="238"/>
      <c r="C75" s="238"/>
      <c r="D75" s="239"/>
      <c r="E75" s="240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137">
        <f t="shared" si="1"/>
        <v>0</v>
      </c>
      <c r="T75" s="137"/>
      <c r="U75" s="238"/>
      <c r="V75" s="238"/>
      <c r="W75" s="238"/>
      <c r="X75" s="238"/>
      <c r="Y75" s="238"/>
      <c r="Z75" s="238"/>
      <c r="AA75" s="241"/>
      <c r="AB75" s="217"/>
    </row>
    <row r="76" spans="1:28" ht="75" hidden="1" customHeight="1" x14ac:dyDescent="0.3">
      <c r="A76" s="146">
        <v>24801</v>
      </c>
      <c r="B76" s="166" t="s">
        <v>135</v>
      </c>
      <c r="C76" s="134">
        <v>0</v>
      </c>
      <c r="D76" s="133">
        <v>0</v>
      </c>
      <c r="E76" s="237">
        <f>C76+D76</f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7">
        <f>SUM(F76:Q76)</f>
        <v>0</v>
      </c>
      <c r="S76" s="137">
        <f>F76+G76+H76+I76+J76+K76+L76+M76+N76+O76+P76+Q76</f>
        <v>0</v>
      </c>
      <c r="T76" s="137"/>
      <c r="U76" s="171">
        <v>0</v>
      </c>
      <c r="V76" s="171">
        <v>0</v>
      </c>
      <c r="W76" s="171">
        <v>0</v>
      </c>
      <c r="X76" s="171">
        <v>0</v>
      </c>
      <c r="Y76" s="167"/>
      <c r="Z76" s="146" t="s">
        <v>150</v>
      </c>
      <c r="AA76" s="146" t="s">
        <v>99</v>
      </c>
      <c r="AB76" s="217"/>
    </row>
    <row r="77" spans="1:28" hidden="1" x14ac:dyDescent="0.3">
      <c r="A77" s="238"/>
      <c r="B77" s="238"/>
      <c r="C77" s="238"/>
      <c r="D77" s="239"/>
      <c r="E77" s="240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137">
        <f t="shared" si="1"/>
        <v>0</v>
      </c>
      <c r="T77" s="137"/>
      <c r="U77" s="238"/>
      <c r="V77" s="238"/>
      <c r="W77" s="238"/>
      <c r="X77" s="238"/>
      <c r="Y77" s="238"/>
      <c r="Z77" s="238"/>
      <c r="AA77" s="241"/>
      <c r="AB77" s="217"/>
    </row>
    <row r="78" spans="1:28" ht="124.5" hidden="1" customHeight="1" x14ac:dyDescent="0.3">
      <c r="A78" s="146">
        <v>24901</v>
      </c>
      <c r="B78" s="166" t="s">
        <v>136</v>
      </c>
      <c r="C78" s="134">
        <v>0</v>
      </c>
      <c r="D78" s="133">
        <v>0</v>
      </c>
      <c r="E78" s="237">
        <f>C78+D78</f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7">
        <f>SUM(F78:Q78)</f>
        <v>0</v>
      </c>
      <c r="S78" s="137">
        <f t="shared" si="1"/>
        <v>0</v>
      </c>
      <c r="T78" s="137"/>
      <c r="U78" s="171">
        <v>0</v>
      </c>
      <c r="V78" s="171">
        <v>0</v>
      </c>
      <c r="W78" s="171">
        <v>0</v>
      </c>
      <c r="X78" s="171">
        <v>0</v>
      </c>
      <c r="Y78" s="167"/>
      <c r="Z78" s="146" t="s">
        <v>150</v>
      </c>
      <c r="AA78" s="146" t="s">
        <v>99</v>
      </c>
      <c r="AB78" s="217"/>
    </row>
    <row r="79" spans="1:28" hidden="1" x14ac:dyDescent="0.3">
      <c r="A79" s="238"/>
      <c r="B79" s="238"/>
      <c r="C79" s="239"/>
      <c r="D79" s="239"/>
      <c r="E79" s="242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8"/>
      <c r="V79" s="238"/>
      <c r="W79" s="238"/>
      <c r="X79" s="238"/>
      <c r="Y79" s="238"/>
      <c r="Z79" s="238"/>
      <c r="AA79" s="241"/>
      <c r="AB79" s="217"/>
    </row>
    <row r="80" spans="1:28" x14ac:dyDescent="0.3">
      <c r="C80" s="215"/>
      <c r="D80" s="215"/>
      <c r="E80" s="243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AA80" s="244"/>
      <c r="AB80" s="217"/>
    </row>
    <row r="81" spans="1:28" ht="141" customHeight="1" x14ac:dyDescent="0.3">
      <c r="A81" s="538">
        <v>2400</v>
      </c>
      <c r="B81" s="539" t="s">
        <v>102</v>
      </c>
      <c r="C81" s="539">
        <f>SUM(C74+C73+C72+C71+C70+C69+C68)</f>
        <v>800000</v>
      </c>
      <c r="D81" s="539">
        <f>SUM(D74+D73+D72+D71+D70+D69+D68)</f>
        <v>0</v>
      </c>
      <c r="E81" s="539">
        <f>SUM(E74+E73+E72+E71+E70+E69+E68)</f>
        <v>800000</v>
      </c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X81" s="245"/>
      <c r="AA81" s="216"/>
      <c r="AB81" s="217"/>
    </row>
    <row r="82" spans="1:28" ht="48" customHeight="1" x14ac:dyDescent="0.3">
      <c r="A82" s="220"/>
      <c r="B82" s="163"/>
      <c r="C82" s="175"/>
      <c r="D82" s="175"/>
      <c r="E82" s="246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X82" s="245"/>
      <c r="AA82" s="216"/>
      <c r="AB82" s="217"/>
    </row>
    <row r="83" spans="1:28" ht="33" customHeight="1" x14ac:dyDescent="0.3">
      <c r="A83" s="220"/>
      <c r="B83" s="163"/>
      <c r="C83" s="175"/>
      <c r="D83" s="175"/>
      <c r="E83" s="246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X83" s="245"/>
      <c r="AA83" s="216"/>
      <c r="AB83" s="217"/>
    </row>
    <row r="84" spans="1:28" x14ac:dyDescent="0.3">
      <c r="C84" s="214"/>
      <c r="D84" s="215"/>
      <c r="E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AA84" s="216"/>
      <c r="AB84" s="217"/>
    </row>
    <row r="85" spans="1:28" x14ac:dyDescent="0.3">
      <c r="A85" s="220"/>
      <c r="B85" s="163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Y85" s="219"/>
      <c r="AA85" s="216"/>
      <c r="AB85" s="217"/>
    </row>
    <row r="86" spans="1:28" ht="41.25" customHeight="1" x14ac:dyDescent="0.3">
      <c r="A86" s="557" t="s">
        <v>4</v>
      </c>
      <c r="B86" s="557" t="s">
        <v>5</v>
      </c>
      <c r="C86" s="559" t="s">
        <v>6</v>
      </c>
      <c r="D86" s="561" t="s">
        <v>7</v>
      </c>
      <c r="E86" s="549" t="s">
        <v>208</v>
      </c>
      <c r="F86" s="569" t="s">
        <v>123</v>
      </c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1"/>
      <c r="R86" s="247"/>
      <c r="S86" s="247"/>
      <c r="T86" s="247"/>
      <c r="U86" s="566" t="s">
        <v>151</v>
      </c>
      <c r="V86" s="567"/>
      <c r="W86" s="567"/>
      <c r="X86" s="568"/>
      <c r="Y86" s="219"/>
      <c r="Z86" s="553" t="s">
        <v>87</v>
      </c>
      <c r="AA86" s="555" t="s">
        <v>97</v>
      </c>
      <c r="AB86" s="217"/>
    </row>
    <row r="87" spans="1:28" ht="62.25" customHeight="1" x14ac:dyDescent="0.3">
      <c r="A87" s="558"/>
      <c r="B87" s="558"/>
      <c r="C87" s="560"/>
      <c r="D87" s="562"/>
      <c r="E87" s="550"/>
      <c r="F87" s="293" t="s">
        <v>88</v>
      </c>
      <c r="G87" s="293" t="s">
        <v>89</v>
      </c>
      <c r="H87" s="293" t="s">
        <v>118</v>
      </c>
      <c r="I87" s="293" t="s">
        <v>90</v>
      </c>
      <c r="J87" s="293" t="s">
        <v>119</v>
      </c>
      <c r="K87" s="293" t="s">
        <v>91</v>
      </c>
      <c r="L87" s="293" t="s">
        <v>120</v>
      </c>
      <c r="M87" s="293" t="s">
        <v>92</v>
      </c>
      <c r="N87" s="293" t="s">
        <v>93</v>
      </c>
      <c r="O87" s="293" t="s">
        <v>94</v>
      </c>
      <c r="P87" s="293" t="s">
        <v>95</v>
      </c>
      <c r="Q87" s="293" t="s">
        <v>96</v>
      </c>
      <c r="R87" s="159"/>
      <c r="S87" s="159"/>
      <c r="T87" s="159"/>
      <c r="U87" s="162" t="s">
        <v>83</v>
      </c>
      <c r="V87" s="162" t="s">
        <v>84</v>
      </c>
      <c r="W87" s="162" t="s">
        <v>85</v>
      </c>
      <c r="X87" s="162" t="s">
        <v>86</v>
      </c>
      <c r="Z87" s="556"/>
      <c r="AA87" s="556"/>
      <c r="AB87" s="217"/>
    </row>
    <row r="88" spans="1:28" ht="126.75" customHeight="1" x14ac:dyDescent="0.3">
      <c r="A88" s="146">
        <v>25301</v>
      </c>
      <c r="B88" s="166" t="s">
        <v>103</v>
      </c>
      <c r="C88" s="248">
        <v>0</v>
      </c>
      <c r="D88" s="491">
        <v>37643169</v>
      </c>
      <c r="E88" s="249">
        <f>C88+D88</f>
        <v>37643169</v>
      </c>
      <c r="F88" s="133">
        <v>3136930.75</v>
      </c>
      <c r="G88" s="133">
        <v>3136930.75</v>
      </c>
      <c r="H88" s="133">
        <v>3136930.75</v>
      </c>
      <c r="I88" s="133">
        <v>3136930.75</v>
      </c>
      <c r="J88" s="133">
        <v>3136930.75</v>
      </c>
      <c r="K88" s="133">
        <v>3136930.75</v>
      </c>
      <c r="L88" s="133">
        <v>3136930.75</v>
      </c>
      <c r="M88" s="133">
        <v>3136930.75</v>
      </c>
      <c r="N88" s="133">
        <v>3136930.75</v>
      </c>
      <c r="O88" s="133">
        <v>3136930.75</v>
      </c>
      <c r="P88" s="133">
        <v>3136930.75</v>
      </c>
      <c r="Q88" s="133">
        <v>3136930.75</v>
      </c>
      <c r="R88" s="137">
        <f>SUM(F88:Q88)</f>
        <v>37643169</v>
      </c>
      <c r="S88" s="377">
        <f t="shared" ref="S88:S94" si="3">F88+G88+H88+I88+J88+K88+L88+M88+N88+O88+P88+Q88</f>
        <v>37643169</v>
      </c>
      <c r="T88" s="377">
        <f>SUM(F88:Q88)</f>
        <v>37643169</v>
      </c>
      <c r="U88" s="179">
        <v>0.25</v>
      </c>
      <c r="V88" s="179">
        <v>0.25</v>
      </c>
      <c r="W88" s="179">
        <v>0.25</v>
      </c>
      <c r="X88" s="179">
        <v>0.25</v>
      </c>
      <c r="Y88" s="245"/>
      <c r="Z88" s="148" t="s">
        <v>188</v>
      </c>
      <c r="AA88" s="146" t="s">
        <v>99</v>
      </c>
      <c r="AB88" s="217"/>
    </row>
    <row r="89" spans="1:28" x14ac:dyDescent="0.3">
      <c r="A89" s="529"/>
      <c r="B89" s="529"/>
      <c r="C89" s="530"/>
      <c r="D89" s="531"/>
      <c r="E89" s="532"/>
      <c r="F89" s="533"/>
      <c r="G89" s="533"/>
      <c r="H89" s="533"/>
      <c r="I89" s="533"/>
      <c r="J89" s="533"/>
      <c r="K89" s="533"/>
      <c r="L89" s="533"/>
      <c r="M89" s="533"/>
      <c r="N89" s="534"/>
      <c r="O89" s="534"/>
      <c r="P89" s="534"/>
      <c r="Q89" s="534"/>
      <c r="R89" s="534"/>
      <c r="S89" s="535"/>
      <c r="T89" s="535"/>
      <c r="U89" s="536"/>
      <c r="V89" s="536"/>
      <c r="W89" s="536"/>
      <c r="X89" s="536"/>
      <c r="Y89" s="537"/>
      <c r="Z89" s="528"/>
      <c r="AA89" s="528"/>
      <c r="AB89" s="217"/>
    </row>
    <row r="90" spans="1:28" ht="134.25" customHeight="1" x14ac:dyDescent="0.3">
      <c r="A90" s="168">
        <v>25401</v>
      </c>
      <c r="B90" s="250" t="s">
        <v>104</v>
      </c>
      <c r="C90" s="248">
        <v>0</v>
      </c>
      <c r="D90" s="491">
        <v>93395167</v>
      </c>
      <c r="E90" s="251">
        <f>C90+D90</f>
        <v>93395167</v>
      </c>
      <c r="F90" s="133">
        <v>7782930.583333333</v>
      </c>
      <c r="G90" s="133">
        <v>7782930.583333333</v>
      </c>
      <c r="H90" s="133">
        <v>7782930.583333333</v>
      </c>
      <c r="I90" s="133">
        <v>7782930.583333333</v>
      </c>
      <c r="J90" s="133">
        <v>7782930.583333333</v>
      </c>
      <c r="K90" s="133">
        <v>7782930.583333333</v>
      </c>
      <c r="L90" s="133">
        <v>7782930.583333333</v>
      </c>
      <c r="M90" s="133">
        <v>7782930.583333333</v>
      </c>
      <c r="N90" s="133">
        <v>7782930.583333333</v>
      </c>
      <c r="O90" s="133">
        <v>7782930.583333333</v>
      </c>
      <c r="P90" s="133">
        <v>7782930.583333333</v>
      </c>
      <c r="Q90" s="133">
        <v>7782930.583333333</v>
      </c>
      <c r="R90" s="137">
        <f>SUM(F90:Q90)</f>
        <v>93395166.999999985</v>
      </c>
      <c r="S90" s="377">
        <f t="shared" si="3"/>
        <v>93395166.999999985</v>
      </c>
      <c r="T90" s="387">
        <f>SUM(F90:Q90)</f>
        <v>93395166.999999985</v>
      </c>
      <c r="U90" s="171">
        <v>0.25</v>
      </c>
      <c r="V90" s="171">
        <v>0.25</v>
      </c>
      <c r="W90" s="171">
        <v>0.25</v>
      </c>
      <c r="X90" s="171">
        <v>0.25</v>
      </c>
      <c r="Z90" s="148" t="s">
        <v>188</v>
      </c>
      <c r="AA90" s="146" t="s">
        <v>99</v>
      </c>
      <c r="AB90" s="217"/>
    </row>
    <row r="91" spans="1:28" x14ac:dyDescent="0.3">
      <c r="A91" s="529"/>
      <c r="B91" s="529"/>
      <c r="C91" s="530"/>
      <c r="D91" s="531"/>
      <c r="E91" s="532"/>
      <c r="F91" s="533"/>
      <c r="G91" s="533"/>
      <c r="H91" s="533"/>
      <c r="I91" s="533"/>
      <c r="J91" s="533"/>
      <c r="K91" s="533"/>
      <c r="L91" s="533"/>
      <c r="M91" s="533"/>
      <c r="N91" s="534"/>
      <c r="O91" s="534"/>
      <c r="P91" s="534"/>
      <c r="Q91" s="534"/>
      <c r="R91" s="534"/>
      <c r="S91" s="535"/>
      <c r="T91" s="535"/>
      <c r="U91" s="536"/>
      <c r="V91" s="536"/>
      <c r="W91" s="536"/>
      <c r="X91" s="536"/>
      <c r="Y91" s="537"/>
      <c r="Z91" s="528"/>
      <c r="AA91" s="528"/>
      <c r="AB91" s="217"/>
    </row>
    <row r="92" spans="1:28" ht="102" customHeight="1" x14ac:dyDescent="0.3">
      <c r="A92" s="168">
        <v>25501</v>
      </c>
      <c r="B92" s="169" t="s">
        <v>10</v>
      </c>
      <c r="C92" s="248">
        <v>0</v>
      </c>
      <c r="D92" s="491">
        <v>1369220</v>
      </c>
      <c r="E92" s="251">
        <f>C92+D92</f>
        <v>1369220</v>
      </c>
      <c r="F92" s="133">
        <v>114101.66666666667</v>
      </c>
      <c r="G92" s="133">
        <v>114101.66666666667</v>
      </c>
      <c r="H92" s="133">
        <v>114101.66666666667</v>
      </c>
      <c r="I92" s="133">
        <v>114101.66666666667</v>
      </c>
      <c r="J92" s="133">
        <v>114101.66666666667</v>
      </c>
      <c r="K92" s="133">
        <v>114101.66666666667</v>
      </c>
      <c r="L92" s="133">
        <v>114101.66666666667</v>
      </c>
      <c r="M92" s="133">
        <v>114101.66666666667</v>
      </c>
      <c r="N92" s="133">
        <v>114101.66666666667</v>
      </c>
      <c r="O92" s="133">
        <v>114101.66666666667</v>
      </c>
      <c r="P92" s="133">
        <v>114101.66666666667</v>
      </c>
      <c r="Q92" s="133">
        <v>114101.66666666667</v>
      </c>
      <c r="R92" s="138">
        <f>SUM(F92:Q92)</f>
        <v>1369220</v>
      </c>
      <c r="S92" s="138">
        <f t="shared" si="3"/>
        <v>1369220</v>
      </c>
      <c r="T92" s="387">
        <f>SUM(F92:Q92)</f>
        <v>1369220</v>
      </c>
      <c r="U92" s="171">
        <v>0.25</v>
      </c>
      <c r="V92" s="171">
        <v>0.25</v>
      </c>
      <c r="W92" s="171">
        <v>0.25</v>
      </c>
      <c r="X92" s="171">
        <v>0.25</v>
      </c>
      <c r="Z92" s="148" t="s">
        <v>171</v>
      </c>
      <c r="AA92" s="146" t="s">
        <v>99</v>
      </c>
      <c r="AB92" s="217"/>
    </row>
    <row r="93" spans="1:28" x14ac:dyDescent="0.3">
      <c r="A93" s="529"/>
      <c r="B93" s="529"/>
      <c r="C93" s="530"/>
      <c r="D93" s="531"/>
      <c r="E93" s="532"/>
      <c r="F93" s="533"/>
      <c r="G93" s="533"/>
      <c r="H93" s="533"/>
      <c r="I93" s="533"/>
      <c r="J93" s="533"/>
      <c r="K93" s="533"/>
      <c r="L93" s="533"/>
      <c r="M93" s="533"/>
      <c r="N93" s="534"/>
      <c r="O93" s="534"/>
      <c r="P93" s="534"/>
      <c r="Q93" s="534"/>
      <c r="R93" s="534"/>
      <c r="S93" s="535"/>
      <c r="T93" s="535"/>
      <c r="U93" s="536"/>
      <c r="V93" s="536"/>
      <c r="W93" s="536"/>
      <c r="X93" s="536"/>
      <c r="Y93" s="537"/>
      <c r="Z93" s="528"/>
      <c r="AA93" s="528"/>
      <c r="AB93" s="217"/>
    </row>
    <row r="94" spans="1:28" ht="132" customHeight="1" x14ac:dyDescent="0.3">
      <c r="A94" s="146">
        <v>25901</v>
      </c>
      <c r="B94" s="166" t="s">
        <v>24</v>
      </c>
      <c r="C94" s="248">
        <v>0</v>
      </c>
      <c r="D94" s="133">
        <v>38303969</v>
      </c>
      <c r="E94" s="251">
        <f>C94+D94</f>
        <v>38303969</v>
      </c>
      <c r="F94" s="133">
        <v>3191997.4166666665</v>
      </c>
      <c r="G94" s="133">
        <v>3191997.4166666665</v>
      </c>
      <c r="H94" s="133">
        <v>3191997.4166666665</v>
      </c>
      <c r="I94" s="133">
        <v>3191997.4166666665</v>
      </c>
      <c r="J94" s="133">
        <v>3191997.4166666665</v>
      </c>
      <c r="K94" s="133">
        <v>3191997.4166666665</v>
      </c>
      <c r="L94" s="133">
        <v>3191997.4166666665</v>
      </c>
      <c r="M94" s="133">
        <v>3191997.4166666665</v>
      </c>
      <c r="N94" s="133">
        <v>3191997.4166666665</v>
      </c>
      <c r="O94" s="133">
        <v>3191997.4166666665</v>
      </c>
      <c r="P94" s="133">
        <v>3191997.4166666665</v>
      </c>
      <c r="Q94" s="133">
        <v>3191997.4166666665</v>
      </c>
      <c r="R94" s="137">
        <f>SUM(F94:Q94)</f>
        <v>38303969</v>
      </c>
      <c r="S94" s="137">
        <f t="shared" si="3"/>
        <v>38303969</v>
      </c>
      <c r="T94" s="387">
        <f>SUM(F94:Q94)</f>
        <v>38303969</v>
      </c>
      <c r="U94" s="171">
        <v>0.25</v>
      </c>
      <c r="V94" s="171">
        <v>0.25</v>
      </c>
      <c r="W94" s="171">
        <v>0.25</v>
      </c>
      <c r="X94" s="171">
        <v>0.25</v>
      </c>
      <c r="Z94" s="148" t="s">
        <v>218</v>
      </c>
      <c r="AA94" s="146" t="s">
        <v>99</v>
      </c>
      <c r="AB94" s="217"/>
    </row>
    <row r="95" spans="1:28" x14ac:dyDescent="0.3">
      <c r="A95" s="529"/>
      <c r="B95" s="529"/>
      <c r="C95" s="530"/>
      <c r="D95" s="531"/>
      <c r="E95" s="532"/>
      <c r="F95" s="533"/>
      <c r="G95" s="533"/>
      <c r="H95" s="533"/>
      <c r="I95" s="533"/>
      <c r="J95" s="533"/>
      <c r="K95" s="533"/>
      <c r="L95" s="533"/>
      <c r="M95" s="533"/>
      <c r="N95" s="534"/>
      <c r="O95" s="534"/>
      <c r="P95" s="534"/>
      <c r="Q95" s="534"/>
      <c r="R95" s="534"/>
      <c r="S95" s="535"/>
      <c r="T95" s="535"/>
      <c r="U95" s="536"/>
      <c r="V95" s="536"/>
      <c r="W95" s="536"/>
      <c r="X95" s="536"/>
      <c r="Y95" s="537"/>
      <c r="Z95" s="528"/>
      <c r="AA95" s="528"/>
      <c r="AB95" s="217"/>
    </row>
    <row r="96" spans="1:28" x14ac:dyDescent="0.3">
      <c r="C96" s="214"/>
      <c r="D96" s="215"/>
      <c r="E96" s="243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AA96" s="216"/>
      <c r="AB96" s="217"/>
    </row>
    <row r="97" spans="1:28" ht="125.25" customHeight="1" x14ac:dyDescent="0.3">
      <c r="A97" s="538">
        <v>2500</v>
      </c>
      <c r="B97" s="526" t="s">
        <v>19</v>
      </c>
      <c r="C97" s="264">
        <f>C88+C90+C92+C94</f>
        <v>0</v>
      </c>
      <c r="D97" s="264">
        <f>D88+D90+D92+D94</f>
        <v>170711525</v>
      </c>
      <c r="E97" s="265">
        <f>+E88+E90+E92+E94</f>
        <v>170711525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AA97" s="216"/>
      <c r="AB97" s="217"/>
    </row>
    <row r="98" spans="1:28" ht="40.5" customHeight="1" x14ac:dyDescent="0.3">
      <c r="A98" s="220"/>
      <c r="B98" s="163"/>
      <c r="C98" s="175"/>
      <c r="D98" s="175"/>
      <c r="E98" s="246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AA98" s="216"/>
      <c r="AB98" s="217"/>
    </row>
    <row r="99" spans="1:28" ht="41.25" customHeight="1" x14ac:dyDescent="0.3"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AA99" s="223"/>
      <c r="AB99" s="217"/>
    </row>
    <row r="100" spans="1:28" ht="86.25" customHeight="1" x14ac:dyDescent="0.3">
      <c r="A100" s="557" t="s">
        <v>4</v>
      </c>
      <c r="B100" s="557" t="s">
        <v>5</v>
      </c>
      <c r="C100" s="559" t="s">
        <v>6</v>
      </c>
      <c r="D100" s="561" t="s">
        <v>7</v>
      </c>
      <c r="E100" s="549" t="s">
        <v>208</v>
      </c>
      <c r="F100" s="563" t="s">
        <v>123</v>
      </c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5"/>
      <c r="R100" s="161"/>
      <c r="S100" s="161"/>
      <c r="T100" s="161"/>
      <c r="U100" s="566" t="s">
        <v>151</v>
      </c>
      <c r="V100" s="567"/>
      <c r="W100" s="567"/>
      <c r="X100" s="568"/>
      <c r="Y100" s="165" t="s">
        <v>100</v>
      </c>
      <c r="Z100" s="553" t="s">
        <v>87</v>
      </c>
      <c r="AA100" s="555" t="s">
        <v>97</v>
      </c>
      <c r="AB100" s="217"/>
    </row>
    <row r="101" spans="1:28" ht="59.25" customHeight="1" x14ac:dyDescent="0.3">
      <c r="A101" s="558"/>
      <c r="B101" s="558"/>
      <c r="C101" s="560"/>
      <c r="D101" s="562"/>
      <c r="E101" s="550"/>
      <c r="F101" s="293" t="s">
        <v>88</v>
      </c>
      <c r="G101" s="293" t="s">
        <v>89</v>
      </c>
      <c r="H101" s="293" t="s">
        <v>118</v>
      </c>
      <c r="I101" s="293" t="s">
        <v>90</v>
      </c>
      <c r="J101" s="293" t="s">
        <v>119</v>
      </c>
      <c r="K101" s="293" t="s">
        <v>91</v>
      </c>
      <c r="L101" s="293" t="s">
        <v>120</v>
      </c>
      <c r="M101" s="293" t="s">
        <v>92</v>
      </c>
      <c r="N101" s="293" t="s">
        <v>93</v>
      </c>
      <c r="O101" s="293" t="s">
        <v>94</v>
      </c>
      <c r="P101" s="293" t="s">
        <v>95</v>
      </c>
      <c r="Q101" s="293" t="s">
        <v>96</v>
      </c>
      <c r="R101" s="159"/>
      <c r="S101" s="159"/>
      <c r="T101" s="159"/>
      <c r="U101" s="162" t="s">
        <v>83</v>
      </c>
      <c r="V101" s="162" t="s">
        <v>84</v>
      </c>
      <c r="W101" s="162" t="s">
        <v>85</v>
      </c>
      <c r="X101" s="162" t="s">
        <v>86</v>
      </c>
      <c r="Y101" s="164"/>
      <c r="Z101" s="554"/>
      <c r="AA101" s="556"/>
      <c r="AB101" s="217"/>
    </row>
    <row r="102" spans="1:28" ht="191.25" customHeight="1" x14ac:dyDescent="0.3">
      <c r="A102" s="168">
        <v>26103</v>
      </c>
      <c r="B102" s="250" t="s">
        <v>137</v>
      </c>
      <c r="C102" s="252">
        <v>400000</v>
      </c>
      <c r="D102" s="135">
        <v>0</v>
      </c>
      <c r="E102" s="253">
        <f>C102+D102</f>
        <v>400000</v>
      </c>
      <c r="F102" s="378">
        <v>36000</v>
      </c>
      <c r="G102" s="378">
        <v>36000</v>
      </c>
      <c r="H102" s="378">
        <v>36000</v>
      </c>
      <c r="I102" s="378">
        <v>36000</v>
      </c>
      <c r="J102" s="378">
        <v>36000</v>
      </c>
      <c r="K102" s="378">
        <v>36000</v>
      </c>
      <c r="L102" s="378">
        <v>36000</v>
      </c>
      <c r="M102" s="378">
        <v>36000</v>
      </c>
      <c r="N102" s="378">
        <v>36000</v>
      </c>
      <c r="O102" s="378">
        <v>25333.333333333332</v>
      </c>
      <c r="P102" s="378">
        <v>25333.333333333332</v>
      </c>
      <c r="Q102" s="254">
        <v>25333.333333333332</v>
      </c>
      <c r="R102" s="137">
        <f>SUM(F102:Q102)</f>
        <v>399999.99999999994</v>
      </c>
      <c r="S102" s="137">
        <f>F102+G102+H102+I102+J102+K102+L102+M102+N102+O102+P102+Q102</f>
        <v>399999.99999999994</v>
      </c>
      <c r="T102" s="387">
        <f>SUM(F102:Q102)</f>
        <v>399999.99999999994</v>
      </c>
      <c r="U102" s="255">
        <v>0.27</v>
      </c>
      <c r="V102" s="255">
        <v>0.27</v>
      </c>
      <c r="W102" s="255">
        <v>0.27</v>
      </c>
      <c r="X102" s="255">
        <v>0.19</v>
      </c>
      <c r="Y102" s="164"/>
      <c r="Z102" s="148" t="s">
        <v>192</v>
      </c>
      <c r="AA102" s="146" t="s">
        <v>99</v>
      </c>
      <c r="AB102" s="217"/>
    </row>
    <row r="103" spans="1:28" ht="26.25" customHeight="1" x14ac:dyDescent="0.3">
      <c r="A103" s="529"/>
      <c r="B103" s="529"/>
      <c r="C103" s="530"/>
      <c r="D103" s="531"/>
      <c r="E103" s="532"/>
      <c r="F103" s="533"/>
      <c r="G103" s="533"/>
      <c r="H103" s="533"/>
      <c r="I103" s="533"/>
      <c r="J103" s="533"/>
      <c r="K103" s="533"/>
      <c r="L103" s="533"/>
      <c r="M103" s="533"/>
      <c r="N103" s="534"/>
      <c r="O103" s="534"/>
      <c r="P103" s="534"/>
      <c r="Q103" s="534"/>
      <c r="R103" s="534"/>
      <c r="S103" s="535"/>
      <c r="T103" s="535"/>
      <c r="U103" s="536"/>
      <c r="V103" s="536"/>
      <c r="W103" s="536"/>
      <c r="X103" s="536"/>
      <c r="Y103" s="537"/>
      <c r="Z103" s="528"/>
      <c r="AA103" s="528"/>
      <c r="AB103" s="217"/>
    </row>
    <row r="104" spans="1:28" ht="165.75" customHeight="1" x14ac:dyDescent="0.3">
      <c r="A104" s="168">
        <v>26105</v>
      </c>
      <c r="B104" s="250" t="s">
        <v>164</v>
      </c>
      <c r="C104" s="252">
        <v>50000</v>
      </c>
      <c r="D104" s="135">
        <v>0</v>
      </c>
      <c r="E104" s="256">
        <f>C104+D104</f>
        <v>50000</v>
      </c>
      <c r="F104" s="254">
        <v>8000</v>
      </c>
      <c r="G104" s="254">
        <v>8000</v>
      </c>
      <c r="H104" s="254">
        <v>8000</v>
      </c>
      <c r="I104" s="254">
        <v>8666.6666666666661</v>
      </c>
      <c r="J104" s="254">
        <v>8666.6666666666661</v>
      </c>
      <c r="K104" s="254">
        <v>8666.6666666666661</v>
      </c>
      <c r="L104" s="254">
        <v>0</v>
      </c>
      <c r="M104" s="254">
        <v>0</v>
      </c>
      <c r="N104" s="254">
        <v>0</v>
      </c>
      <c r="O104" s="254">
        <v>0</v>
      </c>
      <c r="P104" s="254">
        <v>0</v>
      </c>
      <c r="Q104" s="254">
        <v>0</v>
      </c>
      <c r="R104" s="137"/>
      <c r="S104" s="137">
        <f>F104+G104+H104+I104+J104+K104+L104+M104+N104+O104+P104+Q104</f>
        <v>49999.999999999993</v>
      </c>
      <c r="T104" s="387">
        <f>SUM(F104:Q104)</f>
        <v>49999.999999999993</v>
      </c>
      <c r="U104" s="255">
        <v>0.48</v>
      </c>
      <c r="V104" s="255">
        <v>0.52</v>
      </c>
      <c r="W104" s="255">
        <v>0</v>
      </c>
      <c r="X104" s="255">
        <v>0</v>
      </c>
      <c r="Y104" s="164"/>
      <c r="Z104" s="146" t="s">
        <v>150</v>
      </c>
      <c r="AA104" s="146" t="s">
        <v>99</v>
      </c>
      <c r="AB104" s="217"/>
    </row>
    <row r="105" spans="1:28" ht="27.75" customHeight="1" x14ac:dyDescent="0.3">
      <c r="A105" s="529"/>
      <c r="B105" s="529"/>
      <c r="C105" s="530"/>
      <c r="D105" s="531"/>
      <c r="E105" s="532"/>
      <c r="F105" s="533"/>
      <c r="G105" s="533"/>
      <c r="H105" s="533"/>
      <c r="I105" s="533"/>
      <c r="J105" s="533"/>
      <c r="K105" s="533"/>
      <c r="L105" s="533"/>
      <c r="M105" s="533"/>
      <c r="N105" s="534"/>
      <c r="O105" s="534"/>
      <c r="P105" s="534"/>
      <c r="Q105" s="534"/>
      <c r="R105" s="534"/>
      <c r="S105" s="535"/>
      <c r="T105" s="535"/>
      <c r="U105" s="536"/>
      <c r="V105" s="536"/>
      <c r="W105" s="536"/>
      <c r="X105" s="536"/>
      <c r="Y105" s="537"/>
      <c r="Z105" s="528"/>
      <c r="AA105" s="528"/>
      <c r="AB105" s="257"/>
    </row>
    <row r="106" spans="1:28" ht="17.25" customHeight="1" x14ac:dyDescent="0.3">
      <c r="A106" s="258"/>
      <c r="B106" s="259"/>
      <c r="C106" s="260"/>
      <c r="D106" s="175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261"/>
      <c r="R106" s="261"/>
      <c r="S106" s="261"/>
      <c r="T106" s="261"/>
      <c r="U106" s="262"/>
      <c r="V106" s="262"/>
      <c r="W106" s="262"/>
      <c r="X106" s="262"/>
      <c r="Y106" s="262"/>
      <c r="Z106" s="263"/>
      <c r="AA106" s="262"/>
      <c r="AB106" s="217"/>
    </row>
    <row r="107" spans="1:28" x14ac:dyDescent="0.3">
      <c r="C107" s="214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AA107" s="216"/>
      <c r="AB107" s="217"/>
    </row>
    <row r="108" spans="1:28" ht="102.75" customHeight="1" x14ac:dyDescent="0.3">
      <c r="A108" s="538">
        <v>2600</v>
      </c>
      <c r="B108" s="526" t="s">
        <v>170</v>
      </c>
      <c r="C108" s="264">
        <f>SUM(C102:C104)</f>
        <v>450000</v>
      </c>
      <c r="D108" s="264">
        <v>0</v>
      </c>
      <c r="E108" s="265">
        <f>E102+E104</f>
        <v>450000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AA108" s="216"/>
      <c r="AB108" s="217"/>
    </row>
    <row r="109" spans="1:28" ht="67.5" customHeight="1" x14ac:dyDescent="0.3">
      <c r="A109" s="220"/>
      <c r="B109" s="163"/>
      <c r="C109" s="175"/>
      <c r="D109" s="175"/>
      <c r="E109" s="246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AA109" s="216"/>
      <c r="AB109" s="217"/>
    </row>
    <row r="110" spans="1:28" ht="36" customHeight="1" x14ac:dyDescent="0.3">
      <c r="C110" s="214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AA110" s="216"/>
    </row>
    <row r="111" spans="1:28" ht="36" customHeight="1" x14ac:dyDescent="0.3">
      <c r="C111" s="214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AA111" s="216"/>
    </row>
    <row r="112" spans="1:28" ht="72" customHeight="1" x14ac:dyDescent="0.3">
      <c r="A112" s="557" t="s">
        <v>4</v>
      </c>
      <c r="B112" s="557" t="s">
        <v>5</v>
      </c>
      <c r="C112" s="559" t="s">
        <v>6</v>
      </c>
      <c r="D112" s="561" t="s">
        <v>7</v>
      </c>
      <c r="E112" s="549" t="s">
        <v>208</v>
      </c>
      <c r="F112" s="563" t="s">
        <v>123</v>
      </c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  <c r="Q112" s="565"/>
      <c r="R112" s="161"/>
      <c r="S112" s="161"/>
      <c r="T112" s="161"/>
      <c r="U112" s="566" t="s">
        <v>122</v>
      </c>
      <c r="V112" s="567"/>
      <c r="W112" s="567"/>
      <c r="X112" s="568"/>
      <c r="Y112" s="165" t="s">
        <v>100</v>
      </c>
      <c r="Z112" s="553" t="s">
        <v>87</v>
      </c>
      <c r="AA112" s="555" t="s">
        <v>97</v>
      </c>
    </row>
    <row r="113" spans="1:27" ht="50.25" customHeight="1" x14ac:dyDescent="0.3">
      <c r="A113" s="558"/>
      <c r="B113" s="558"/>
      <c r="C113" s="560"/>
      <c r="D113" s="562"/>
      <c r="E113" s="550"/>
      <c r="F113" s="159" t="s">
        <v>88</v>
      </c>
      <c r="G113" s="159" t="s">
        <v>89</v>
      </c>
      <c r="H113" s="159" t="s">
        <v>118</v>
      </c>
      <c r="I113" s="159" t="s">
        <v>90</v>
      </c>
      <c r="J113" s="159" t="s">
        <v>119</v>
      </c>
      <c r="K113" s="159" t="s">
        <v>91</v>
      </c>
      <c r="L113" s="159" t="s">
        <v>120</v>
      </c>
      <c r="M113" s="159" t="s">
        <v>92</v>
      </c>
      <c r="N113" s="159" t="s">
        <v>93</v>
      </c>
      <c r="O113" s="159" t="s">
        <v>94</v>
      </c>
      <c r="P113" s="159" t="s">
        <v>95</v>
      </c>
      <c r="Q113" s="159" t="s">
        <v>96</v>
      </c>
      <c r="R113" s="159"/>
      <c r="S113" s="159"/>
      <c r="T113" s="159"/>
      <c r="U113" s="162" t="s">
        <v>83</v>
      </c>
      <c r="V113" s="162" t="s">
        <v>84</v>
      </c>
      <c r="W113" s="162" t="s">
        <v>85</v>
      </c>
      <c r="X113" s="162" t="s">
        <v>86</v>
      </c>
      <c r="Y113" s="164"/>
      <c r="Z113" s="554"/>
      <c r="AA113" s="556"/>
    </row>
    <row r="114" spans="1:27" ht="65.25" customHeight="1" x14ac:dyDescent="0.3">
      <c r="A114" s="146">
        <v>27101</v>
      </c>
      <c r="B114" s="166" t="s">
        <v>117</v>
      </c>
      <c r="C114" s="133">
        <v>0</v>
      </c>
      <c r="D114" s="133">
        <v>6325345</v>
      </c>
      <c r="E114" s="206">
        <f>+C114+D114</f>
        <v>6325345</v>
      </c>
      <c r="F114" s="379">
        <v>0</v>
      </c>
      <c r="G114" s="379">
        <v>0</v>
      </c>
      <c r="H114" s="379">
        <v>0</v>
      </c>
      <c r="I114" s="379">
        <v>0</v>
      </c>
      <c r="J114" s="379">
        <v>0</v>
      </c>
      <c r="K114" s="266">
        <v>0</v>
      </c>
      <c r="L114" s="133">
        <v>2108448.3333333335</v>
      </c>
      <c r="M114" s="133">
        <v>2108448.3333333335</v>
      </c>
      <c r="N114" s="133">
        <v>2108448.3333333335</v>
      </c>
      <c r="O114" s="266">
        <v>0</v>
      </c>
      <c r="P114" s="266">
        <v>0</v>
      </c>
      <c r="Q114" s="133">
        <v>0</v>
      </c>
      <c r="R114" s="137">
        <f>SUM(F114:Q114)</f>
        <v>6325345</v>
      </c>
      <c r="S114" s="137">
        <f>SUM(F114:Q114)</f>
        <v>6325345</v>
      </c>
      <c r="T114" s="387">
        <f>SUM(F114:Q114)</f>
        <v>6325345</v>
      </c>
      <c r="U114" s="171">
        <v>0</v>
      </c>
      <c r="V114" s="255">
        <v>0</v>
      </c>
      <c r="W114" s="255">
        <v>1</v>
      </c>
      <c r="X114" s="171">
        <v>0</v>
      </c>
      <c r="Y114" s="164"/>
      <c r="Z114" s="148" t="s">
        <v>190</v>
      </c>
      <c r="AA114" s="146" t="s">
        <v>99</v>
      </c>
    </row>
    <row r="115" spans="1:27" ht="19.5" hidden="1" customHeight="1" x14ac:dyDescent="0.3">
      <c r="A115" s="267"/>
      <c r="B115" s="267"/>
      <c r="C115" s="145"/>
      <c r="D115" s="145"/>
      <c r="E115" s="268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70"/>
      <c r="R115" s="270"/>
      <c r="S115" s="270"/>
      <c r="T115" s="270"/>
      <c r="U115" s="173"/>
      <c r="V115" s="173"/>
      <c r="W115" s="173"/>
      <c r="X115" s="173"/>
      <c r="Y115" s="174"/>
      <c r="Z115" s="174"/>
      <c r="AA115" s="174"/>
    </row>
    <row r="116" spans="1:27" ht="77.25" hidden="1" customHeight="1" x14ac:dyDescent="0.3">
      <c r="A116" s="146">
        <v>27201</v>
      </c>
      <c r="B116" s="148" t="s">
        <v>138</v>
      </c>
      <c r="C116" s="133">
        <v>0</v>
      </c>
      <c r="D116" s="136">
        <v>0</v>
      </c>
      <c r="E116" s="136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7">
        <f>SUM(F116:Q116)</f>
        <v>0</v>
      </c>
      <c r="S116" s="137">
        <f>SUM(F116:Q116)</f>
        <v>0</v>
      </c>
      <c r="T116" s="137"/>
      <c r="U116" s="255">
        <v>0</v>
      </c>
      <c r="V116" s="255">
        <v>0</v>
      </c>
      <c r="W116" s="255">
        <v>0</v>
      </c>
      <c r="X116" s="255">
        <v>0</v>
      </c>
      <c r="Y116" s="167"/>
      <c r="Z116" s="148" t="s">
        <v>150</v>
      </c>
      <c r="AA116" s="146" t="s">
        <v>99</v>
      </c>
    </row>
    <row r="117" spans="1:27" x14ac:dyDescent="0.3">
      <c r="A117" s="529"/>
      <c r="B117" s="529"/>
      <c r="C117" s="530"/>
      <c r="D117" s="531"/>
      <c r="E117" s="532"/>
      <c r="F117" s="533"/>
      <c r="G117" s="533"/>
      <c r="H117" s="533"/>
      <c r="I117" s="533"/>
      <c r="J117" s="533"/>
      <c r="K117" s="533"/>
      <c r="L117" s="533"/>
      <c r="M117" s="533"/>
      <c r="N117" s="534"/>
      <c r="O117" s="534"/>
      <c r="P117" s="534"/>
      <c r="Q117" s="534"/>
      <c r="R117" s="534"/>
      <c r="S117" s="535"/>
      <c r="T117" s="535"/>
      <c r="U117" s="536"/>
      <c r="V117" s="536"/>
      <c r="W117" s="536"/>
      <c r="X117" s="536"/>
      <c r="Y117" s="537"/>
      <c r="Z117" s="528"/>
      <c r="AA117" s="528"/>
    </row>
    <row r="118" spans="1:27" ht="77.25" customHeight="1" x14ac:dyDescent="0.3">
      <c r="A118" s="146">
        <v>27201</v>
      </c>
      <c r="B118" s="166" t="s">
        <v>203</v>
      </c>
      <c r="C118" s="140">
        <v>200000</v>
      </c>
      <c r="D118" s="133">
        <v>0</v>
      </c>
      <c r="E118" s="206">
        <f>+C118+D118</f>
        <v>200000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66666.666666666672</v>
      </c>
      <c r="M118" s="133">
        <v>66666.666666666672</v>
      </c>
      <c r="N118" s="133">
        <v>66666.666666666672</v>
      </c>
      <c r="O118" s="133">
        <v>0</v>
      </c>
      <c r="P118" s="133">
        <v>0</v>
      </c>
      <c r="Q118" s="133">
        <v>0</v>
      </c>
      <c r="R118" s="137"/>
      <c r="S118" s="137"/>
      <c r="T118" s="137"/>
      <c r="U118" s="171">
        <v>0</v>
      </c>
      <c r="V118" s="255">
        <v>0</v>
      </c>
      <c r="W118" s="255">
        <v>1</v>
      </c>
      <c r="X118" s="171">
        <v>0</v>
      </c>
      <c r="Y118" s="164"/>
      <c r="Z118" s="148" t="s">
        <v>190</v>
      </c>
      <c r="AA118" s="146"/>
    </row>
    <row r="119" spans="1:27" x14ac:dyDescent="0.3">
      <c r="A119" s="529"/>
      <c r="B119" s="529"/>
      <c r="C119" s="530"/>
      <c r="D119" s="531"/>
      <c r="E119" s="532"/>
      <c r="F119" s="533"/>
      <c r="G119" s="533"/>
      <c r="H119" s="533"/>
      <c r="I119" s="533"/>
      <c r="J119" s="533"/>
      <c r="K119" s="533"/>
      <c r="L119" s="533"/>
      <c r="M119" s="533"/>
      <c r="N119" s="534"/>
      <c r="O119" s="534"/>
      <c r="P119" s="534"/>
      <c r="Q119" s="534"/>
      <c r="R119" s="534"/>
      <c r="S119" s="535"/>
      <c r="T119" s="535"/>
      <c r="U119" s="536"/>
      <c r="V119" s="536"/>
      <c r="W119" s="536"/>
      <c r="X119" s="536"/>
      <c r="Y119" s="537"/>
      <c r="Z119" s="528"/>
      <c r="AA119" s="528"/>
    </row>
    <row r="120" spans="1:27" ht="115.5" customHeight="1" x14ac:dyDescent="0.3">
      <c r="A120" s="146">
        <v>27501</v>
      </c>
      <c r="B120" s="166" t="s">
        <v>139</v>
      </c>
      <c r="C120" s="133">
        <v>80000</v>
      </c>
      <c r="D120" s="223">
        <v>2745797</v>
      </c>
      <c r="E120" s="271">
        <f>C120+D120</f>
        <v>2825797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2825797</v>
      </c>
      <c r="N120" s="133">
        <v>0</v>
      </c>
      <c r="O120" s="133">
        <v>0</v>
      </c>
      <c r="P120" s="133">
        <v>0</v>
      </c>
      <c r="Q120" s="133">
        <v>0</v>
      </c>
      <c r="R120" s="137">
        <f>SUM(F120:Q120)</f>
        <v>2825797</v>
      </c>
      <c r="S120" s="137">
        <f>SUM(F120:Q120)</f>
        <v>2825797</v>
      </c>
      <c r="T120" s="387">
        <f>SUM(F120:Q120)</f>
        <v>2825797</v>
      </c>
      <c r="U120" s="171">
        <v>0</v>
      </c>
      <c r="V120" s="171">
        <v>0</v>
      </c>
      <c r="W120" s="255">
        <v>1</v>
      </c>
      <c r="X120" s="255">
        <v>0</v>
      </c>
      <c r="Y120" s="146"/>
      <c r="Z120" s="148" t="s">
        <v>190</v>
      </c>
      <c r="AA120" s="146" t="s">
        <v>99</v>
      </c>
    </row>
    <row r="121" spans="1:27" x14ac:dyDescent="0.3">
      <c r="A121" s="529"/>
      <c r="B121" s="529"/>
      <c r="C121" s="530"/>
      <c r="D121" s="531"/>
      <c r="E121" s="532"/>
      <c r="F121" s="533"/>
      <c r="G121" s="533"/>
      <c r="H121" s="533"/>
      <c r="I121" s="533"/>
      <c r="J121" s="533"/>
      <c r="K121" s="533"/>
      <c r="L121" s="533"/>
      <c r="M121" s="533"/>
      <c r="N121" s="534"/>
      <c r="O121" s="534"/>
      <c r="P121" s="534"/>
      <c r="Q121" s="534"/>
      <c r="R121" s="534"/>
      <c r="S121" s="535"/>
      <c r="T121" s="535"/>
      <c r="U121" s="536"/>
      <c r="V121" s="536"/>
      <c r="W121" s="536"/>
      <c r="X121" s="536"/>
      <c r="Y121" s="537"/>
      <c r="Z121" s="528"/>
      <c r="AA121" s="528"/>
    </row>
    <row r="122" spans="1:27" x14ac:dyDescent="0.3">
      <c r="C122" s="214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AA122" s="216"/>
    </row>
    <row r="123" spans="1:27" x14ac:dyDescent="0.3">
      <c r="C123" s="214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AA123" s="216"/>
    </row>
    <row r="124" spans="1:27" ht="165.75" customHeight="1" x14ac:dyDescent="0.3">
      <c r="A124" s="538">
        <v>2700</v>
      </c>
      <c r="B124" s="526" t="s">
        <v>13</v>
      </c>
      <c r="C124" s="264">
        <f>SUM(C120+C118+C114)</f>
        <v>280000</v>
      </c>
      <c r="D124" s="264">
        <f>SUM(D120+D118+D114)</f>
        <v>9071142</v>
      </c>
      <c r="E124" s="264">
        <f>SUM(E120+E118+E114)</f>
        <v>9351142</v>
      </c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AA124" s="216"/>
    </row>
    <row r="127" spans="1:27" ht="72" customHeight="1" x14ac:dyDescent="0.3">
      <c r="A127" s="557" t="s">
        <v>4</v>
      </c>
      <c r="B127" s="557" t="s">
        <v>5</v>
      </c>
      <c r="C127" s="559" t="s">
        <v>6</v>
      </c>
      <c r="D127" s="561" t="s">
        <v>7</v>
      </c>
      <c r="E127" s="549" t="s">
        <v>208</v>
      </c>
      <c r="F127" s="563" t="s">
        <v>123</v>
      </c>
      <c r="G127" s="564"/>
      <c r="H127" s="564"/>
      <c r="I127" s="564"/>
      <c r="J127" s="564"/>
      <c r="K127" s="564"/>
      <c r="L127" s="564"/>
      <c r="M127" s="564"/>
      <c r="N127" s="564"/>
      <c r="O127" s="564"/>
      <c r="P127" s="564"/>
      <c r="Q127" s="565"/>
      <c r="R127" s="161"/>
      <c r="S127" s="161"/>
      <c r="T127" s="161"/>
      <c r="U127" s="566" t="s">
        <v>122</v>
      </c>
      <c r="V127" s="567"/>
      <c r="W127" s="567"/>
      <c r="X127" s="568"/>
      <c r="Y127" s="165" t="s">
        <v>100</v>
      </c>
      <c r="Z127" s="553" t="s">
        <v>87</v>
      </c>
      <c r="AA127" s="555" t="s">
        <v>97</v>
      </c>
    </row>
    <row r="128" spans="1:27" ht="50.25" customHeight="1" x14ac:dyDescent="0.3">
      <c r="A128" s="558"/>
      <c r="B128" s="558"/>
      <c r="C128" s="560"/>
      <c r="D128" s="562"/>
      <c r="E128" s="550"/>
      <c r="F128" s="159" t="s">
        <v>88</v>
      </c>
      <c r="G128" s="159" t="s">
        <v>89</v>
      </c>
      <c r="H128" s="159" t="s">
        <v>118</v>
      </c>
      <c r="I128" s="159" t="s">
        <v>90</v>
      </c>
      <c r="J128" s="159" t="s">
        <v>119</v>
      </c>
      <c r="K128" s="159" t="s">
        <v>91</v>
      </c>
      <c r="L128" s="159" t="s">
        <v>120</v>
      </c>
      <c r="M128" s="159" t="s">
        <v>92</v>
      </c>
      <c r="N128" s="159" t="s">
        <v>93</v>
      </c>
      <c r="O128" s="159" t="s">
        <v>94</v>
      </c>
      <c r="P128" s="159" t="s">
        <v>95</v>
      </c>
      <c r="Q128" s="159" t="s">
        <v>96</v>
      </c>
      <c r="R128" s="159"/>
      <c r="S128" s="159"/>
      <c r="T128" s="159"/>
      <c r="U128" s="162" t="s">
        <v>83</v>
      </c>
      <c r="V128" s="162" t="s">
        <v>84</v>
      </c>
      <c r="W128" s="162" t="s">
        <v>85</v>
      </c>
      <c r="X128" s="162" t="s">
        <v>86</v>
      </c>
      <c r="Y128" s="164"/>
      <c r="Z128" s="554"/>
      <c r="AA128" s="556"/>
    </row>
    <row r="129" spans="1:27" ht="50.25" customHeight="1" x14ac:dyDescent="0.3">
      <c r="A129" s="168">
        <v>29101</v>
      </c>
      <c r="B129" s="527" t="s">
        <v>212</v>
      </c>
      <c r="C129" s="141">
        <v>100000</v>
      </c>
      <c r="D129" s="135">
        <v>0</v>
      </c>
      <c r="E129" s="516">
        <f>C129+D129</f>
        <v>100000</v>
      </c>
      <c r="F129" s="379">
        <v>0</v>
      </c>
      <c r="G129" s="379">
        <v>0</v>
      </c>
      <c r="H129" s="379">
        <v>0</v>
      </c>
      <c r="I129" s="133">
        <v>33333.333333333336</v>
      </c>
      <c r="J129" s="133">
        <v>33333.333333333336</v>
      </c>
      <c r="K129" s="133">
        <v>33333.333333333336</v>
      </c>
      <c r="L129" s="379">
        <v>0</v>
      </c>
      <c r="M129" s="379">
        <v>0</v>
      </c>
      <c r="N129" s="379">
        <v>0</v>
      </c>
      <c r="O129" s="379">
        <v>0</v>
      </c>
      <c r="P129" s="379">
        <v>0</v>
      </c>
      <c r="Q129" s="379">
        <v>0</v>
      </c>
      <c r="R129" s="159"/>
      <c r="S129" s="159"/>
      <c r="T129" s="159"/>
      <c r="U129" s="171">
        <v>0</v>
      </c>
      <c r="V129" s="255">
        <v>1</v>
      </c>
      <c r="W129" s="171">
        <v>0</v>
      </c>
      <c r="X129" s="171">
        <v>0</v>
      </c>
      <c r="Y129" s="164"/>
      <c r="Z129" s="148" t="s">
        <v>150</v>
      </c>
      <c r="AA129" s="146" t="s">
        <v>99</v>
      </c>
    </row>
    <row r="130" spans="1:27" x14ac:dyDescent="0.3">
      <c r="A130" s="529"/>
      <c r="B130" s="529"/>
      <c r="C130" s="530"/>
      <c r="D130" s="531"/>
      <c r="E130" s="532"/>
      <c r="F130" s="533"/>
      <c r="G130" s="533"/>
      <c r="H130" s="533"/>
      <c r="I130" s="533"/>
      <c r="J130" s="533"/>
      <c r="K130" s="533"/>
      <c r="L130" s="533"/>
      <c r="M130" s="533"/>
      <c r="N130" s="534"/>
      <c r="O130" s="534"/>
      <c r="P130" s="534"/>
      <c r="Q130" s="534"/>
      <c r="R130" s="534"/>
      <c r="S130" s="535"/>
      <c r="T130" s="535"/>
      <c r="U130" s="536"/>
      <c r="V130" s="536"/>
      <c r="W130" s="536"/>
      <c r="X130" s="536"/>
      <c r="Y130" s="537"/>
      <c r="Z130" s="528"/>
      <c r="AA130" s="528"/>
    </row>
    <row r="131" spans="1:27" ht="66.75" customHeight="1" x14ac:dyDescent="0.3">
      <c r="A131" s="168">
        <v>29201</v>
      </c>
      <c r="B131" s="527" t="s">
        <v>204</v>
      </c>
      <c r="C131" s="141">
        <v>100000</v>
      </c>
      <c r="D131" s="135">
        <v>0</v>
      </c>
      <c r="E131" s="516">
        <f>C131+D131</f>
        <v>100000</v>
      </c>
      <c r="F131" s="379">
        <v>0</v>
      </c>
      <c r="G131" s="379">
        <v>0</v>
      </c>
      <c r="H131" s="379">
        <v>0</v>
      </c>
      <c r="I131" s="379">
        <v>0</v>
      </c>
      <c r="J131" s="379">
        <v>0</v>
      </c>
      <c r="K131" s="266">
        <v>0</v>
      </c>
      <c r="L131" s="133">
        <v>33333.333333333336</v>
      </c>
      <c r="M131" s="133">
        <v>33333.333333333336</v>
      </c>
      <c r="N131" s="133">
        <v>33333.333333333336</v>
      </c>
      <c r="O131" s="266">
        <v>0</v>
      </c>
      <c r="P131" s="266">
        <v>0</v>
      </c>
      <c r="Q131" s="133">
        <v>0</v>
      </c>
      <c r="R131" s="159"/>
      <c r="S131" s="159"/>
      <c r="T131" s="159"/>
      <c r="U131" s="171">
        <v>0</v>
      </c>
      <c r="V131" s="255">
        <v>0</v>
      </c>
      <c r="W131" s="255">
        <v>1</v>
      </c>
      <c r="X131" s="171">
        <v>0</v>
      </c>
      <c r="Y131" s="164"/>
      <c r="Z131" s="148" t="s">
        <v>150</v>
      </c>
      <c r="AA131" s="146" t="s">
        <v>99</v>
      </c>
    </row>
    <row r="132" spans="1:27" x14ac:dyDescent="0.3">
      <c r="A132" s="529"/>
      <c r="B132" s="529"/>
      <c r="C132" s="530"/>
      <c r="D132" s="531"/>
      <c r="E132" s="532"/>
      <c r="F132" s="533"/>
      <c r="G132" s="533"/>
      <c r="H132" s="533"/>
      <c r="I132" s="533"/>
      <c r="J132" s="533"/>
      <c r="K132" s="533"/>
      <c r="L132" s="533"/>
      <c r="M132" s="533"/>
      <c r="N132" s="534"/>
      <c r="O132" s="534"/>
      <c r="P132" s="534"/>
      <c r="Q132" s="534"/>
      <c r="R132" s="534"/>
      <c r="S132" s="535"/>
      <c r="T132" s="535"/>
      <c r="U132" s="536"/>
      <c r="V132" s="536"/>
      <c r="W132" s="536"/>
      <c r="X132" s="536"/>
      <c r="Y132" s="537"/>
      <c r="Z132" s="528"/>
      <c r="AA132" s="528"/>
    </row>
    <row r="133" spans="1:27" ht="66.599999999999994" customHeight="1" x14ac:dyDescent="0.3">
      <c r="A133" s="168">
        <v>29301</v>
      </c>
      <c r="B133" s="527" t="s">
        <v>205</v>
      </c>
      <c r="C133" s="141">
        <v>70000</v>
      </c>
      <c r="D133" s="135">
        <v>0</v>
      </c>
      <c r="E133" s="516">
        <f>C133+D133</f>
        <v>70000</v>
      </c>
      <c r="F133" s="379">
        <v>0</v>
      </c>
      <c r="G133" s="379">
        <v>0</v>
      </c>
      <c r="H133" s="379">
        <v>0</v>
      </c>
      <c r="I133" s="133">
        <v>70000</v>
      </c>
      <c r="J133" s="379">
        <v>0</v>
      </c>
      <c r="K133" s="266">
        <v>0</v>
      </c>
      <c r="L133" s="133">
        <v>0</v>
      </c>
      <c r="M133" s="133">
        <v>0</v>
      </c>
      <c r="N133" s="133">
        <v>0</v>
      </c>
      <c r="O133" s="266">
        <v>0</v>
      </c>
      <c r="P133" s="266">
        <v>0</v>
      </c>
      <c r="Q133" s="133">
        <v>0</v>
      </c>
      <c r="R133" s="159"/>
      <c r="S133" s="159"/>
      <c r="T133" s="159"/>
      <c r="U133" s="255">
        <v>0</v>
      </c>
      <c r="V133" s="255">
        <v>1</v>
      </c>
      <c r="W133" s="255">
        <v>0</v>
      </c>
      <c r="X133" s="255">
        <v>0</v>
      </c>
      <c r="Y133" s="167"/>
      <c r="Z133" s="148" t="s">
        <v>150</v>
      </c>
      <c r="AA133" s="146" t="s">
        <v>99</v>
      </c>
    </row>
    <row r="134" spans="1:27" x14ac:dyDescent="0.3">
      <c r="A134" s="529"/>
      <c r="B134" s="529"/>
      <c r="C134" s="530"/>
      <c r="D134" s="531"/>
      <c r="E134" s="532"/>
      <c r="F134" s="533"/>
      <c r="G134" s="533"/>
      <c r="H134" s="533"/>
      <c r="I134" s="533"/>
      <c r="J134" s="533"/>
      <c r="K134" s="533"/>
      <c r="L134" s="533"/>
      <c r="M134" s="533"/>
      <c r="N134" s="534"/>
      <c r="O134" s="534"/>
      <c r="P134" s="534"/>
      <c r="Q134" s="534"/>
      <c r="R134" s="534"/>
      <c r="S134" s="535"/>
      <c r="T134" s="535"/>
      <c r="U134" s="536"/>
      <c r="V134" s="536"/>
      <c r="W134" s="536"/>
      <c r="X134" s="536"/>
      <c r="Y134" s="537"/>
      <c r="Z134" s="528"/>
      <c r="AA134" s="528"/>
    </row>
    <row r="135" spans="1:27" ht="66.75" customHeight="1" x14ac:dyDescent="0.3">
      <c r="A135" s="168">
        <v>29401</v>
      </c>
      <c r="B135" s="527" t="s">
        <v>206</v>
      </c>
      <c r="C135" s="141">
        <v>350000</v>
      </c>
      <c r="D135" s="135">
        <v>0</v>
      </c>
      <c r="E135" s="516">
        <f>C135+D135</f>
        <v>350000</v>
      </c>
      <c r="F135" s="379">
        <v>0</v>
      </c>
      <c r="G135" s="379">
        <v>0</v>
      </c>
      <c r="H135" s="379">
        <v>0</v>
      </c>
      <c r="I135" s="379">
        <v>0</v>
      </c>
      <c r="J135" s="266">
        <v>0</v>
      </c>
      <c r="K135" s="266">
        <v>0</v>
      </c>
      <c r="L135" s="133">
        <v>100000</v>
      </c>
      <c r="M135" s="133">
        <v>100000</v>
      </c>
      <c r="N135" s="133">
        <v>150000</v>
      </c>
      <c r="O135" s="266">
        <v>0</v>
      </c>
      <c r="P135" s="266">
        <v>0</v>
      </c>
      <c r="Q135" s="133">
        <v>0</v>
      </c>
      <c r="R135" s="159"/>
      <c r="S135" s="159"/>
      <c r="T135" s="159"/>
      <c r="U135" s="171">
        <v>0</v>
      </c>
      <c r="V135" s="255">
        <v>0</v>
      </c>
      <c r="W135" s="255">
        <v>1</v>
      </c>
      <c r="X135" s="171">
        <v>0</v>
      </c>
      <c r="Y135" s="164"/>
      <c r="Z135" s="148" t="s">
        <v>150</v>
      </c>
      <c r="AA135" s="146" t="s">
        <v>99</v>
      </c>
    </row>
    <row r="136" spans="1:27" x14ac:dyDescent="0.3">
      <c r="A136" s="529"/>
      <c r="B136" s="529"/>
      <c r="C136" s="530"/>
      <c r="D136" s="531"/>
      <c r="E136" s="532"/>
      <c r="F136" s="533"/>
      <c r="G136" s="533"/>
      <c r="H136" s="533"/>
      <c r="I136" s="533"/>
      <c r="J136" s="533"/>
      <c r="K136" s="533"/>
      <c r="L136" s="533"/>
      <c r="M136" s="533"/>
      <c r="N136" s="534"/>
      <c r="O136" s="534"/>
      <c r="P136" s="534"/>
      <c r="Q136" s="534"/>
      <c r="R136" s="534"/>
      <c r="S136" s="535"/>
      <c r="T136" s="535"/>
      <c r="U136" s="536"/>
      <c r="V136" s="536"/>
      <c r="W136" s="536"/>
      <c r="X136" s="536"/>
      <c r="Y136" s="537"/>
      <c r="Z136" s="528"/>
      <c r="AA136" s="528"/>
    </row>
    <row r="137" spans="1:27" ht="105" customHeight="1" x14ac:dyDescent="0.3">
      <c r="A137" s="168">
        <v>29501</v>
      </c>
      <c r="B137" s="527" t="s">
        <v>207</v>
      </c>
      <c r="C137" s="141">
        <v>60000</v>
      </c>
      <c r="D137" s="135">
        <v>0</v>
      </c>
      <c r="E137" s="516">
        <f>C137+D137</f>
        <v>60000</v>
      </c>
      <c r="F137" s="379">
        <v>0</v>
      </c>
      <c r="G137" s="379">
        <v>0</v>
      </c>
      <c r="H137" s="379">
        <v>0</v>
      </c>
      <c r="I137" s="379">
        <v>0</v>
      </c>
      <c r="J137" s="379">
        <v>0</v>
      </c>
      <c r="K137" s="266">
        <v>0</v>
      </c>
      <c r="L137" s="133">
        <v>60000</v>
      </c>
      <c r="M137" s="133">
        <v>0</v>
      </c>
      <c r="N137" s="133">
        <v>0</v>
      </c>
      <c r="O137" s="266">
        <v>0</v>
      </c>
      <c r="P137" s="266">
        <v>0</v>
      </c>
      <c r="Q137" s="133">
        <v>0</v>
      </c>
      <c r="R137" s="159"/>
      <c r="S137" s="159"/>
      <c r="T137" s="159"/>
      <c r="U137" s="171">
        <v>0</v>
      </c>
      <c r="V137" s="255">
        <v>0</v>
      </c>
      <c r="W137" s="255">
        <v>1</v>
      </c>
      <c r="X137" s="171">
        <v>0</v>
      </c>
      <c r="Y137" s="164"/>
      <c r="Z137" s="148" t="s">
        <v>150</v>
      </c>
      <c r="AA137" s="146" t="s">
        <v>99</v>
      </c>
    </row>
    <row r="138" spans="1:27" x14ac:dyDescent="0.3">
      <c r="A138" s="529"/>
      <c r="B138" s="529"/>
      <c r="C138" s="530"/>
      <c r="D138" s="531"/>
      <c r="E138" s="532"/>
      <c r="F138" s="533"/>
      <c r="G138" s="533"/>
      <c r="H138" s="533"/>
      <c r="I138" s="533"/>
      <c r="J138" s="533"/>
      <c r="K138" s="533"/>
      <c r="L138" s="533"/>
      <c r="M138" s="533"/>
      <c r="N138" s="534"/>
      <c r="O138" s="534"/>
      <c r="P138" s="534"/>
      <c r="Q138" s="534"/>
      <c r="R138" s="534"/>
      <c r="S138" s="535"/>
      <c r="T138" s="535"/>
      <c r="U138" s="536"/>
      <c r="V138" s="536"/>
      <c r="W138" s="536"/>
      <c r="X138" s="536"/>
      <c r="Y138" s="537"/>
      <c r="Z138" s="528"/>
      <c r="AA138" s="528"/>
    </row>
    <row r="139" spans="1:27" ht="65.25" customHeight="1" x14ac:dyDescent="0.3">
      <c r="A139" s="146">
        <v>29801</v>
      </c>
      <c r="B139" s="527" t="s">
        <v>68</v>
      </c>
      <c r="C139" s="141">
        <v>25000</v>
      </c>
      <c r="D139" s="133">
        <v>0</v>
      </c>
      <c r="E139" s="516">
        <f>C139+D139</f>
        <v>25000</v>
      </c>
      <c r="F139" s="379">
        <v>0</v>
      </c>
      <c r="G139" s="379">
        <v>0</v>
      </c>
      <c r="H139" s="379">
        <v>0</v>
      </c>
      <c r="I139" s="379">
        <v>0</v>
      </c>
      <c r="J139" s="379">
        <v>0</v>
      </c>
      <c r="K139" s="266">
        <v>0</v>
      </c>
      <c r="L139" s="133">
        <v>0</v>
      </c>
      <c r="M139" s="133">
        <v>25000</v>
      </c>
      <c r="N139" s="133">
        <v>0</v>
      </c>
      <c r="O139" s="266">
        <v>0</v>
      </c>
      <c r="P139" s="266">
        <v>0</v>
      </c>
      <c r="Q139" s="133">
        <v>0</v>
      </c>
      <c r="R139" s="137">
        <f>SUM(F139:Q139)</f>
        <v>25000</v>
      </c>
      <c r="S139" s="137">
        <f>SUM(F139:Q139)</f>
        <v>25000</v>
      </c>
      <c r="T139" s="387">
        <f>SUM(F139:Q139)</f>
        <v>25000</v>
      </c>
      <c r="U139" s="171">
        <v>0</v>
      </c>
      <c r="V139" s="255">
        <v>0</v>
      </c>
      <c r="W139" s="255">
        <v>1</v>
      </c>
      <c r="X139" s="171">
        <v>0</v>
      </c>
      <c r="Y139" s="164"/>
      <c r="Z139" s="148" t="s">
        <v>150</v>
      </c>
      <c r="AA139" s="146" t="s">
        <v>99</v>
      </c>
    </row>
    <row r="140" spans="1:27" ht="19.5" hidden="1" customHeight="1" x14ac:dyDescent="0.3">
      <c r="A140" s="267"/>
      <c r="B140" s="267"/>
      <c r="C140" s="515"/>
      <c r="D140" s="515"/>
      <c r="E140" s="268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70"/>
      <c r="R140" s="270"/>
      <c r="S140" s="270"/>
      <c r="T140" s="270"/>
      <c r="U140" s="173"/>
      <c r="V140" s="173"/>
      <c r="W140" s="173"/>
      <c r="X140" s="173"/>
      <c r="Y140" s="174"/>
      <c r="Z140" s="174"/>
      <c r="AA140" s="174"/>
    </row>
    <row r="141" spans="1:27" ht="77.25" hidden="1" customHeight="1" x14ac:dyDescent="0.3">
      <c r="A141" s="146">
        <v>27201</v>
      </c>
      <c r="B141" s="148" t="s">
        <v>138</v>
      </c>
      <c r="C141" s="133">
        <v>0</v>
      </c>
      <c r="D141" s="136">
        <v>0</v>
      </c>
      <c r="E141" s="136">
        <v>0</v>
      </c>
      <c r="F141" s="133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N141" s="133">
        <v>0</v>
      </c>
      <c r="O141" s="133">
        <v>0</v>
      </c>
      <c r="P141" s="133">
        <v>0</v>
      </c>
      <c r="Q141" s="133">
        <v>0</v>
      </c>
      <c r="R141" s="137">
        <f>SUM(F141:Q141)</f>
        <v>0</v>
      </c>
      <c r="S141" s="137">
        <f>SUM(F141:Q141)</f>
        <v>0</v>
      </c>
      <c r="T141" s="137"/>
      <c r="U141" s="255">
        <v>0</v>
      </c>
      <c r="V141" s="255">
        <v>0</v>
      </c>
      <c r="W141" s="255">
        <v>0</v>
      </c>
      <c r="X141" s="255">
        <v>0</v>
      </c>
      <c r="Y141" s="167"/>
      <c r="Z141" s="148" t="s">
        <v>150</v>
      </c>
      <c r="AA141" s="146" t="s">
        <v>99</v>
      </c>
    </row>
    <row r="142" spans="1:27" x14ac:dyDescent="0.3">
      <c r="A142" s="529"/>
      <c r="B142" s="529"/>
      <c r="C142" s="530"/>
      <c r="D142" s="531"/>
      <c r="E142" s="532"/>
      <c r="F142" s="533"/>
      <c r="G142" s="533"/>
      <c r="H142" s="533"/>
      <c r="I142" s="533"/>
      <c r="J142" s="533"/>
      <c r="K142" s="533"/>
      <c r="L142" s="533"/>
      <c r="M142" s="533"/>
      <c r="N142" s="534"/>
      <c r="O142" s="534"/>
      <c r="P142" s="534"/>
      <c r="Q142" s="534"/>
      <c r="R142" s="534"/>
      <c r="S142" s="535"/>
      <c r="T142" s="535"/>
      <c r="U142" s="536"/>
      <c r="V142" s="536"/>
      <c r="W142" s="536"/>
      <c r="X142" s="536"/>
      <c r="Y142" s="537"/>
      <c r="Z142" s="528"/>
      <c r="AA142" s="528"/>
    </row>
    <row r="143" spans="1:27" ht="77.25" customHeight="1" x14ac:dyDescent="0.3">
      <c r="A143" s="146">
        <v>29901</v>
      </c>
      <c r="B143" s="250" t="s">
        <v>203</v>
      </c>
      <c r="C143" s="141">
        <v>25000</v>
      </c>
      <c r="D143" s="133">
        <v>0</v>
      </c>
      <c r="E143" s="516">
        <f>C143+D143</f>
        <v>25000</v>
      </c>
      <c r="F143" s="133">
        <v>0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25000</v>
      </c>
      <c r="M143" s="133">
        <v>0</v>
      </c>
      <c r="N143" s="133">
        <v>0</v>
      </c>
      <c r="O143" s="133">
        <v>0</v>
      </c>
      <c r="P143" s="133">
        <v>0</v>
      </c>
      <c r="Q143" s="133">
        <v>0</v>
      </c>
      <c r="R143" s="137"/>
      <c r="S143" s="137"/>
      <c r="T143" s="137"/>
      <c r="U143" s="171">
        <v>0</v>
      </c>
      <c r="V143" s="255">
        <v>0</v>
      </c>
      <c r="W143" s="255">
        <v>1</v>
      </c>
      <c r="X143" s="171">
        <v>0</v>
      </c>
      <c r="Y143" s="164"/>
      <c r="Z143" s="148" t="s">
        <v>150</v>
      </c>
      <c r="AA143" s="146" t="s">
        <v>99</v>
      </c>
    </row>
    <row r="144" spans="1:27" x14ac:dyDescent="0.3">
      <c r="A144" s="529"/>
      <c r="B144" s="529"/>
      <c r="C144" s="530"/>
      <c r="D144" s="531"/>
      <c r="E144" s="532"/>
      <c r="F144" s="533"/>
      <c r="G144" s="533"/>
      <c r="H144" s="533"/>
      <c r="I144" s="533"/>
      <c r="J144" s="533"/>
      <c r="K144" s="533"/>
      <c r="L144" s="533"/>
      <c r="M144" s="533"/>
      <c r="N144" s="534"/>
      <c r="O144" s="534"/>
      <c r="P144" s="534"/>
      <c r="Q144" s="534"/>
      <c r="R144" s="534"/>
      <c r="S144" s="535"/>
      <c r="T144" s="535"/>
      <c r="U144" s="536"/>
      <c r="V144" s="536"/>
      <c r="W144" s="536"/>
      <c r="X144" s="536"/>
      <c r="Y144" s="537"/>
      <c r="Z144" s="528"/>
      <c r="AA144" s="528"/>
    </row>
    <row r="145" spans="1:27" x14ac:dyDescent="0.3">
      <c r="C145" s="214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AA145" s="216"/>
    </row>
    <row r="146" spans="1:27" ht="165.75" customHeight="1" x14ac:dyDescent="0.3">
      <c r="A146" s="538">
        <v>2900</v>
      </c>
      <c r="B146" s="526" t="s">
        <v>26</v>
      </c>
      <c r="C146" s="264">
        <f>SUM(C129+C143+C139+C137+C135+C133+C131)</f>
        <v>730000</v>
      </c>
      <c r="D146" s="264">
        <f>SUM(D129+D143+D139+D137+D135+D133+D131)</f>
        <v>0</v>
      </c>
      <c r="E146" s="264">
        <f>SUM(E129+E143+E139+E137+E135+E133+E131)</f>
        <v>730000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AA146" s="216"/>
    </row>
    <row r="148" spans="1:27" ht="94.5" customHeight="1" x14ac:dyDescent="0.3">
      <c r="A148" s="375" t="s">
        <v>3</v>
      </c>
      <c r="B148" s="272" t="s">
        <v>105</v>
      </c>
      <c r="C148" s="271">
        <f>SUM(C146+C124+C108+C97+C81+C51+C38+C24)</f>
        <v>5340000</v>
      </c>
      <c r="D148" s="271">
        <f>SUM(D146+D124+D108+D97+D81+D51+D38+D24)</f>
        <v>183180754</v>
      </c>
      <c r="E148" s="271">
        <f>SUM(E146+E124+E108+E97+E81+E51+E38+E24)</f>
        <v>188520754</v>
      </c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</row>
    <row r="150" spans="1:27" ht="21" thickBot="1" x14ac:dyDescent="0.35"/>
    <row r="151" spans="1:27" ht="85.5" customHeight="1" thickBot="1" x14ac:dyDescent="0.35">
      <c r="B151" s="551" t="s">
        <v>213</v>
      </c>
      <c r="C151" s="552"/>
      <c r="D151" s="274"/>
      <c r="E151" s="517">
        <f>C148+D148</f>
        <v>188520754</v>
      </c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</row>
    <row r="158" spans="1:27" ht="24" customHeight="1" x14ac:dyDescent="0.3"/>
    <row r="159" spans="1:27" ht="18" customHeight="1" x14ac:dyDescent="0.3"/>
  </sheetData>
  <mergeCells count="78">
    <mergeCell ref="A2:AA2"/>
    <mergeCell ref="A3:AA3"/>
    <mergeCell ref="A4:AA4"/>
    <mergeCell ref="A5:AA5"/>
    <mergeCell ref="A6:AA6"/>
    <mergeCell ref="AA9:AA10"/>
    <mergeCell ref="A29:A30"/>
    <mergeCell ref="B29:B30"/>
    <mergeCell ref="C29:C30"/>
    <mergeCell ref="D29:D30"/>
    <mergeCell ref="E29:E30"/>
    <mergeCell ref="F29:Q29"/>
    <mergeCell ref="U29:X29"/>
    <mergeCell ref="Z29:Z30"/>
    <mergeCell ref="AA29:AA30"/>
    <mergeCell ref="A9:A10"/>
    <mergeCell ref="B9:B10"/>
    <mergeCell ref="C9:C10"/>
    <mergeCell ref="D9:D10"/>
    <mergeCell ref="E9:E10"/>
    <mergeCell ref="F9:Q9"/>
    <mergeCell ref="U9:X9"/>
    <mergeCell ref="Z9:Z10"/>
    <mergeCell ref="F46:Q46"/>
    <mergeCell ref="U46:X46"/>
    <mergeCell ref="Z46:Z47"/>
    <mergeCell ref="AA46:AA47"/>
    <mergeCell ref="A56:A57"/>
    <mergeCell ref="B56:B57"/>
    <mergeCell ref="C56:C57"/>
    <mergeCell ref="D56:D57"/>
    <mergeCell ref="E56:E57"/>
    <mergeCell ref="F56:Q56"/>
    <mergeCell ref="U56:X56"/>
    <mergeCell ref="Z56:Z57"/>
    <mergeCell ref="AA56:AA57"/>
    <mergeCell ref="A46:A47"/>
    <mergeCell ref="B46:B47"/>
    <mergeCell ref="C46:C47"/>
    <mergeCell ref="D46:D47"/>
    <mergeCell ref="E46:E47"/>
    <mergeCell ref="A86:A87"/>
    <mergeCell ref="B86:B87"/>
    <mergeCell ref="C86:C87"/>
    <mergeCell ref="D86:D87"/>
    <mergeCell ref="E86:E87"/>
    <mergeCell ref="F112:Q112"/>
    <mergeCell ref="U112:X112"/>
    <mergeCell ref="F100:Q100"/>
    <mergeCell ref="U100:X100"/>
    <mergeCell ref="Z100:Z101"/>
    <mergeCell ref="E100:E101"/>
    <mergeCell ref="F86:Q86"/>
    <mergeCell ref="U86:X86"/>
    <mergeCell ref="Z86:Z87"/>
    <mergeCell ref="AA86:AA87"/>
    <mergeCell ref="AA100:AA101"/>
    <mergeCell ref="D127:D128"/>
    <mergeCell ref="A100:A101"/>
    <mergeCell ref="B100:B101"/>
    <mergeCell ref="C100:C101"/>
    <mergeCell ref="D100:D101"/>
    <mergeCell ref="E127:E128"/>
    <mergeCell ref="B151:C151"/>
    <mergeCell ref="Z112:Z113"/>
    <mergeCell ref="AA112:AA113"/>
    <mergeCell ref="A112:A113"/>
    <mergeCell ref="B112:B113"/>
    <mergeCell ref="C112:C113"/>
    <mergeCell ref="D112:D113"/>
    <mergeCell ref="E112:E113"/>
    <mergeCell ref="F127:Q127"/>
    <mergeCell ref="U127:X127"/>
    <mergeCell ref="Z127:Z128"/>
    <mergeCell ref="AA127:AA128"/>
    <mergeCell ref="A127:A128"/>
    <mergeCell ref="B127:B128"/>
    <mergeCell ref="C127:C128"/>
  </mergeCells>
  <printOptions horizontalCentered="1"/>
  <pageMargins left="0.11811023622047245" right="0.27559055118110237" top="0.9055118110236221" bottom="0.43307086614173229" header="0.59055118110236227" footer="0.31496062992125984"/>
  <pageSetup scale="22" fitToHeight="0" orientation="landscape" r:id="rId1"/>
  <headerFooter>
    <oddHeader>&amp;L&amp;12
&amp;G&amp;11
&amp;C&amp;"Arial,Normal"&amp;18INSTITUTO NACIONAL DE REHABILITACIÓN LGII&amp;12
&amp;16SUBDIRECCION DE COMPRAS Y SUMINISTROS
DEPARTAMENTO DE ADQUISICIONES &amp;"Arial,Negrita"&amp;12
&amp;14PROGRAMA ANUAL DE ADQUISICIONES, ARRENDAMIENTOS Y SERVICIOS 2023
CAPITULO 2000</oddHeader>
    <oddFooter>&amp;C&amp;"Arial,Normal"&amp;16&amp;P&amp;R&amp;"Arial,Negrita"&amp;18PROGRAMA ANUAL DE ADQUISICIONES 2023/SCS/CPR</oddFooter>
  </headerFooter>
  <rowBreaks count="3" manualBreakCount="3">
    <brk id="38" max="25" man="1"/>
    <brk id="82" max="25" man="1"/>
    <brk id="111" max="2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224"/>
  <sheetViews>
    <sheetView tabSelected="1" view="pageLayout" topLeftCell="A175" zoomScale="50" zoomScaleNormal="40" zoomScaleSheetLayoutView="40" zoomScalePageLayoutView="50" workbookViewId="0">
      <selection activeCell="F202" sqref="F202"/>
    </sheetView>
  </sheetViews>
  <sheetFormatPr baseColWidth="10" defaultColWidth="11.42578125" defaultRowHeight="15" x14ac:dyDescent="0.2"/>
  <cols>
    <col min="1" max="1" width="8.28515625" style="91" customWidth="1"/>
    <col min="2" max="2" width="22.140625" style="92" customWidth="1"/>
    <col min="3" max="3" width="50.140625" style="92" customWidth="1"/>
    <col min="4" max="4" width="35" style="92" customWidth="1"/>
    <col min="5" max="5" width="36.7109375" style="92" customWidth="1"/>
    <col min="6" max="6" width="39.7109375" style="92" customWidth="1"/>
    <col min="7" max="7" width="30.5703125" style="92" customWidth="1"/>
    <col min="8" max="8" width="28.7109375" style="92" customWidth="1"/>
    <col min="9" max="9" width="24.7109375" style="92" customWidth="1"/>
    <col min="10" max="10" width="24.42578125" style="92" customWidth="1"/>
    <col min="11" max="14" width="25.7109375" style="92" customWidth="1"/>
    <col min="15" max="15" width="33" style="92" customWidth="1"/>
    <col min="16" max="16" width="29.140625" style="92" customWidth="1"/>
    <col min="17" max="17" width="33.28515625" style="92" customWidth="1"/>
    <col min="18" max="18" width="27.7109375" style="92" customWidth="1"/>
    <col min="19" max="19" width="19.7109375" style="124" hidden="1" customWidth="1"/>
    <col min="20" max="20" width="28.7109375" style="124" hidden="1" customWidth="1"/>
    <col min="21" max="21" width="12.85546875" style="92" customWidth="1"/>
    <col min="22" max="22" width="10.85546875" style="92" customWidth="1"/>
    <col min="23" max="23" width="16.28515625" style="92" customWidth="1"/>
    <col min="24" max="24" width="13.5703125" style="92" customWidth="1"/>
    <col min="25" max="25" width="16.28515625" style="92" hidden="1" customWidth="1"/>
    <col min="26" max="26" width="42.42578125" style="92" customWidth="1"/>
    <col min="27" max="27" width="33.42578125" style="92" customWidth="1"/>
    <col min="28" max="16384" width="11.42578125" style="91"/>
  </cols>
  <sheetData>
    <row r="1" spans="2:27" ht="27" customHeight="1" x14ac:dyDescent="0.2">
      <c r="I1" s="101"/>
    </row>
    <row r="2" spans="2:27" ht="70.5" customHeight="1" x14ac:dyDescent="0.2">
      <c r="B2" s="557" t="s">
        <v>4</v>
      </c>
      <c r="C2" s="557" t="s">
        <v>5</v>
      </c>
      <c r="D2" s="559" t="s">
        <v>6</v>
      </c>
      <c r="E2" s="561" t="s">
        <v>7</v>
      </c>
      <c r="F2" s="549" t="s">
        <v>208</v>
      </c>
      <c r="G2" s="563" t="s">
        <v>98</v>
      </c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5"/>
      <c r="S2" s="176"/>
      <c r="T2" s="176"/>
      <c r="U2" s="566" t="s">
        <v>151</v>
      </c>
      <c r="V2" s="567"/>
      <c r="W2" s="567"/>
      <c r="X2" s="568"/>
      <c r="Y2" s="165" t="s">
        <v>100</v>
      </c>
      <c r="Z2" s="553" t="s">
        <v>87</v>
      </c>
      <c r="AA2" s="555" t="s">
        <v>97</v>
      </c>
    </row>
    <row r="3" spans="2:27" ht="23.25" customHeight="1" x14ac:dyDescent="0.2">
      <c r="B3" s="558"/>
      <c r="C3" s="558"/>
      <c r="D3" s="560"/>
      <c r="E3" s="562"/>
      <c r="F3" s="550"/>
      <c r="G3" s="478" t="s">
        <v>88</v>
      </c>
      <c r="H3" s="478" t="s">
        <v>89</v>
      </c>
      <c r="I3" s="478" t="s">
        <v>118</v>
      </c>
      <c r="J3" s="478" t="s">
        <v>90</v>
      </c>
      <c r="K3" s="478" t="s">
        <v>119</v>
      </c>
      <c r="L3" s="478" t="s">
        <v>125</v>
      </c>
      <c r="M3" s="478" t="s">
        <v>120</v>
      </c>
      <c r="N3" s="478" t="s">
        <v>92</v>
      </c>
      <c r="O3" s="478" t="s">
        <v>93</v>
      </c>
      <c r="P3" s="481" t="s">
        <v>94</v>
      </c>
      <c r="Q3" s="481" t="s">
        <v>95</v>
      </c>
      <c r="R3" s="481" t="s">
        <v>96</v>
      </c>
      <c r="S3" s="177"/>
      <c r="T3" s="177"/>
      <c r="U3" s="162" t="s">
        <v>83</v>
      </c>
      <c r="V3" s="162" t="s">
        <v>84</v>
      </c>
      <c r="W3" s="162" t="s">
        <v>85</v>
      </c>
      <c r="X3" s="162" t="s">
        <v>86</v>
      </c>
      <c r="Y3" s="164"/>
      <c r="Z3" s="608"/>
      <c r="AA3" s="556"/>
    </row>
    <row r="4" spans="2:27" ht="66.75" customHeight="1" x14ac:dyDescent="0.2">
      <c r="B4" s="147">
        <v>31101</v>
      </c>
      <c r="C4" s="166" t="s">
        <v>34</v>
      </c>
      <c r="D4" s="486">
        <v>4000000</v>
      </c>
      <c r="E4" s="486">
        <v>2604295</v>
      </c>
      <c r="F4" s="487">
        <f>D4+E4</f>
        <v>6604295</v>
      </c>
      <c r="G4" s="137">
        <v>748486.76666666672</v>
      </c>
      <c r="H4" s="137">
        <v>748486.76666666672</v>
      </c>
      <c r="I4" s="137">
        <v>748486.76666666672</v>
      </c>
      <c r="J4" s="137">
        <v>748486.76666666672</v>
      </c>
      <c r="K4" s="137">
        <v>748486.76666666672</v>
      </c>
      <c r="L4" s="137">
        <v>748486.76666666672</v>
      </c>
      <c r="M4" s="137">
        <v>704458.1333333333</v>
      </c>
      <c r="N4" s="137">
        <v>704458.1333333333</v>
      </c>
      <c r="O4" s="137">
        <v>704458.1333333333</v>
      </c>
      <c r="P4" s="136">
        <v>0</v>
      </c>
      <c r="Q4" s="136">
        <v>0</v>
      </c>
      <c r="R4" s="136">
        <v>0</v>
      </c>
      <c r="S4" s="479">
        <f>SUM(G4:R4)</f>
        <v>6604295</v>
      </c>
      <c r="T4" s="138">
        <f>SUM(G4:R4)</f>
        <v>6604295</v>
      </c>
      <c r="U4" s="179">
        <v>0.34</v>
      </c>
      <c r="V4" s="179">
        <v>0.34</v>
      </c>
      <c r="W4" s="179">
        <v>0.32</v>
      </c>
      <c r="X4" s="179">
        <v>0</v>
      </c>
      <c r="Y4" s="180">
        <v>1</v>
      </c>
      <c r="Z4" s="146" t="s">
        <v>150</v>
      </c>
      <c r="AA4" s="146" t="s">
        <v>108</v>
      </c>
    </row>
    <row r="5" spans="2:27" ht="18" customHeight="1" x14ac:dyDescent="0.2"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</row>
    <row r="6" spans="2:27" ht="60" customHeight="1" x14ac:dyDescent="0.2">
      <c r="B6" s="147">
        <v>31201</v>
      </c>
      <c r="C6" s="166" t="s">
        <v>193</v>
      </c>
      <c r="D6" s="486">
        <v>4600000</v>
      </c>
      <c r="E6" s="486">
        <v>0</v>
      </c>
      <c r="F6" s="487">
        <f>D6+E6</f>
        <v>4600000</v>
      </c>
      <c r="G6" s="138">
        <v>383333.33333333331</v>
      </c>
      <c r="H6" s="138">
        <v>383333.33333333331</v>
      </c>
      <c r="I6" s="138">
        <v>383333.33333333331</v>
      </c>
      <c r="J6" s="138">
        <v>383333.33333333331</v>
      </c>
      <c r="K6" s="138">
        <v>383333.33333333331</v>
      </c>
      <c r="L6" s="138">
        <v>383333.33333333331</v>
      </c>
      <c r="M6" s="138">
        <v>383333.33333333331</v>
      </c>
      <c r="N6" s="138">
        <v>383333.33333333331</v>
      </c>
      <c r="O6" s="138">
        <v>383333.33333333331</v>
      </c>
      <c r="P6" s="138">
        <v>383333.33333333331</v>
      </c>
      <c r="Q6" s="138">
        <v>383333.33333333331</v>
      </c>
      <c r="R6" s="138">
        <v>383333.33333333331</v>
      </c>
      <c r="S6" s="138"/>
      <c r="T6" s="138"/>
      <c r="U6" s="180">
        <v>0.25</v>
      </c>
      <c r="V6" s="180">
        <v>0.25</v>
      </c>
      <c r="W6" s="180">
        <v>0.25</v>
      </c>
      <c r="X6" s="180">
        <v>0.25</v>
      </c>
      <c r="Y6" s="488"/>
      <c r="Z6" s="148" t="s">
        <v>184</v>
      </c>
      <c r="AA6" s="146" t="s">
        <v>108</v>
      </c>
    </row>
    <row r="7" spans="2:27" ht="23.25" x14ac:dyDescent="0.2">
      <c r="B7" s="393"/>
      <c r="C7" s="394"/>
      <c r="D7" s="395"/>
      <c r="E7" s="396"/>
      <c r="F7" s="397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9"/>
      <c r="V7" s="399"/>
      <c r="W7" s="399"/>
      <c r="X7" s="399"/>
      <c r="Y7" s="399"/>
      <c r="Z7" s="393"/>
      <c r="AA7" s="393"/>
    </row>
    <row r="8" spans="2:27" ht="50.25" customHeight="1" x14ac:dyDescent="0.2">
      <c r="B8" s="147">
        <v>31301</v>
      </c>
      <c r="C8" s="166" t="s">
        <v>106</v>
      </c>
      <c r="D8" s="486">
        <v>970360</v>
      </c>
      <c r="E8" s="486">
        <v>956900</v>
      </c>
      <c r="F8" s="487">
        <f>D8+E8</f>
        <v>1927260</v>
      </c>
      <c r="G8" s="138">
        <v>642420</v>
      </c>
      <c r="H8" s="138">
        <v>642420</v>
      </c>
      <c r="I8" s="138">
        <v>642420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480">
        <f>SUM(G8:R8)</f>
        <v>1927260</v>
      </c>
      <c r="T8" s="138">
        <f>SUM(G8:R8)</f>
        <v>1927260</v>
      </c>
      <c r="U8" s="171">
        <v>1</v>
      </c>
      <c r="V8" s="171">
        <v>0</v>
      </c>
      <c r="W8" s="171">
        <v>0</v>
      </c>
      <c r="X8" s="171">
        <v>0</v>
      </c>
      <c r="Y8" s="180">
        <v>1</v>
      </c>
      <c r="Z8" s="146" t="s">
        <v>150</v>
      </c>
      <c r="AA8" s="146" t="s">
        <v>108</v>
      </c>
    </row>
    <row r="9" spans="2:27" ht="23.25" x14ac:dyDescent="0.2">
      <c r="B9" s="393"/>
      <c r="C9" s="394"/>
      <c r="D9" s="395"/>
      <c r="E9" s="396"/>
      <c r="F9" s="397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9"/>
      <c r="V9" s="399"/>
      <c r="W9" s="399"/>
      <c r="X9" s="399"/>
      <c r="Y9" s="399"/>
      <c r="Z9" s="393"/>
      <c r="AA9" s="393"/>
    </row>
    <row r="10" spans="2:27" ht="88.5" customHeight="1" x14ac:dyDescent="0.2">
      <c r="B10" s="147">
        <v>31401</v>
      </c>
      <c r="C10" s="166" t="s">
        <v>107</v>
      </c>
      <c r="D10" s="486">
        <v>700000</v>
      </c>
      <c r="E10" s="489">
        <v>0</v>
      </c>
      <c r="F10" s="518">
        <f>D10+E10</f>
        <v>700000</v>
      </c>
      <c r="G10" s="137">
        <v>63000</v>
      </c>
      <c r="H10" s="137">
        <v>63000</v>
      </c>
      <c r="I10" s="137">
        <v>63000</v>
      </c>
      <c r="J10" s="137">
        <v>63000</v>
      </c>
      <c r="K10" s="137">
        <v>63000</v>
      </c>
      <c r="L10" s="137">
        <v>63000</v>
      </c>
      <c r="M10" s="137">
        <v>63000</v>
      </c>
      <c r="N10" s="137">
        <v>63000</v>
      </c>
      <c r="O10" s="137">
        <v>63000</v>
      </c>
      <c r="P10" s="137">
        <v>44333.333333333336</v>
      </c>
      <c r="Q10" s="137">
        <v>44333.333333333336</v>
      </c>
      <c r="R10" s="137">
        <v>44333.333333333336</v>
      </c>
      <c r="S10" s="138">
        <f>SUM(G10:R10)</f>
        <v>700000.00000000012</v>
      </c>
      <c r="T10" s="138">
        <f>SUM(G10:R10)</f>
        <v>700000.00000000012</v>
      </c>
      <c r="U10" s="179">
        <v>0.27</v>
      </c>
      <c r="V10" s="179">
        <v>0.27</v>
      </c>
      <c r="W10" s="179">
        <v>0.27</v>
      </c>
      <c r="X10" s="179">
        <v>0.19</v>
      </c>
      <c r="Y10" s="180">
        <v>1</v>
      </c>
      <c r="Z10" s="148" t="s">
        <v>184</v>
      </c>
      <c r="AA10" s="146" t="s">
        <v>108</v>
      </c>
    </row>
    <row r="11" spans="2:27" ht="23.25" x14ac:dyDescent="0.2">
      <c r="B11" s="393"/>
      <c r="C11" s="393"/>
      <c r="D11" s="395"/>
      <c r="E11" s="396"/>
      <c r="F11" s="519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3"/>
      <c r="V11" s="400"/>
      <c r="W11" s="393"/>
      <c r="X11" s="393"/>
      <c r="Y11" s="393"/>
      <c r="Z11" s="393"/>
      <c r="AA11" s="398"/>
    </row>
    <row r="12" spans="2:27" ht="73.5" customHeight="1" x14ac:dyDescent="0.2">
      <c r="B12" s="147">
        <v>31501</v>
      </c>
      <c r="C12" s="166" t="s">
        <v>109</v>
      </c>
      <c r="D12" s="486">
        <v>7500</v>
      </c>
      <c r="E12" s="489">
        <v>0</v>
      </c>
      <c r="F12" s="518">
        <f>D12+E12</f>
        <v>7500</v>
      </c>
      <c r="G12" s="182">
        <v>625</v>
      </c>
      <c r="H12" s="182">
        <v>625</v>
      </c>
      <c r="I12" s="182">
        <v>625</v>
      </c>
      <c r="J12" s="182">
        <v>625</v>
      </c>
      <c r="K12" s="182">
        <v>625</v>
      </c>
      <c r="L12" s="182">
        <v>625</v>
      </c>
      <c r="M12" s="182">
        <v>625</v>
      </c>
      <c r="N12" s="182">
        <v>625</v>
      </c>
      <c r="O12" s="182">
        <v>625</v>
      </c>
      <c r="P12" s="182">
        <v>625</v>
      </c>
      <c r="Q12" s="182">
        <v>625</v>
      </c>
      <c r="R12" s="182">
        <v>625</v>
      </c>
      <c r="S12" s="138">
        <f>SUM(G12:R12)</f>
        <v>7500</v>
      </c>
      <c r="T12" s="138">
        <f>SUM(G12:R12)</f>
        <v>7500</v>
      </c>
      <c r="U12" s="180">
        <v>0.25</v>
      </c>
      <c r="V12" s="180">
        <v>0.25</v>
      </c>
      <c r="W12" s="180">
        <v>0.25</v>
      </c>
      <c r="X12" s="180">
        <v>0.25</v>
      </c>
      <c r="Y12" s="180">
        <v>1</v>
      </c>
      <c r="Z12" s="148" t="s">
        <v>184</v>
      </c>
      <c r="AA12" s="146" t="s">
        <v>108</v>
      </c>
    </row>
    <row r="13" spans="2:27" ht="18" customHeight="1" x14ac:dyDescent="0.2">
      <c r="B13" s="393"/>
      <c r="C13" s="393"/>
      <c r="D13" s="395"/>
      <c r="E13" s="396"/>
      <c r="F13" s="519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3"/>
      <c r="V13" s="393"/>
      <c r="W13" s="393"/>
      <c r="X13" s="393"/>
      <c r="Y13" s="393"/>
      <c r="Z13" s="393"/>
      <c r="AA13" s="398"/>
    </row>
    <row r="14" spans="2:27" ht="84" customHeight="1" x14ac:dyDescent="0.2">
      <c r="B14" s="147">
        <v>31602</v>
      </c>
      <c r="C14" s="166" t="s">
        <v>172</v>
      </c>
      <c r="D14" s="486">
        <v>500000</v>
      </c>
      <c r="E14" s="486">
        <v>5230001</v>
      </c>
      <c r="F14" s="518">
        <f>D14+E14</f>
        <v>5730001</v>
      </c>
      <c r="G14" s="133">
        <v>573000.1</v>
      </c>
      <c r="H14" s="133">
        <v>573000.1</v>
      </c>
      <c r="I14" s="133">
        <v>573000.1</v>
      </c>
      <c r="J14" s="133">
        <v>573000.1</v>
      </c>
      <c r="K14" s="133">
        <v>573000.1</v>
      </c>
      <c r="L14" s="133">
        <v>573000.1</v>
      </c>
      <c r="M14" s="133">
        <v>573000.1</v>
      </c>
      <c r="N14" s="133">
        <v>573000.1</v>
      </c>
      <c r="O14" s="133">
        <v>573000.1</v>
      </c>
      <c r="P14" s="133">
        <v>191000.03333333333</v>
      </c>
      <c r="Q14" s="138">
        <v>191000.03333333333</v>
      </c>
      <c r="R14" s="138">
        <v>191000.03333333333</v>
      </c>
      <c r="S14" s="480">
        <f>SUM(G14:R14)</f>
        <v>5730000.9999999991</v>
      </c>
      <c r="T14" s="480">
        <f>SUM(G14:R14)</f>
        <v>5730000.9999999991</v>
      </c>
      <c r="U14" s="180">
        <v>0.3</v>
      </c>
      <c r="V14" s="180">
        <v>0.3</v>
      </c>
      <c r="W14" s="180">
        <v>0.3</v>
      </c>
      <c r="X14" s="180">
        <v>0.1</v>
      </c>
      <c r="Y14" s="180">
        <v>1</v>
      </c>
      <c r="Z14" s="166" t="s">
        <v>185</v>
      </c>
      <c r="AA14" s="146" t="s">
        <v>108</v>
      </c>
    </row>
    <row r="15" spans="2:27" ht="18" customHeight="1" x14ac:dyDescent="0.2">
      <c r="B15" s="393"/>
      <c r="C15" s="393"/>
      <c r="D15" s="395"/>
      <c r="E15" s="396"/>
      <c r="F15" s="519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3"/>
      <c r="V15" s="393"/>
      <c r="W15" s="393"/>
      <c r="X15" s="393"/>
      <c r="Y15" s="393"/>
      <c r="Z15" s="393"/>
      <c r="AA15" s="398"/>
    </row>
    <row r="16" spans="2:27" ht="84" customHeight="1" x14ac:dyDescent="0.2">
      <c r="B16" s="147">
        <v>31603</v>
      </c>
      <c r="C16" s="166" t="s">
        <v>194</v>
      </c>
      <c r="D16" s="486">
        <v>1360000</v>
      </c>
      <c r="E16" s="486">
        <v>0</v>
      </c>
      <c r="F16" s="518">
        <f>D16+E16</f>
        <v>1360000</v>
      </c>
      <c r="G16" s="133">
        <v>122400</v>
      </c>
      <c r="H16" s="133">
        <v>122400</v>
      </c>
      <c r="I16" s="133">
        <v>122400</v>
      </c>
      <c r="J16" s="133">
        <v>122400</v>
      </c>
      <c r="K16" s="133">
        <v>122400</v>
      </c>
      <c r="L16" s="133">
        <v>122400</v>
      </c>
      <c r="M16" s="133">
        <v>122400</v>
      </c>
      <c r="N16" s="133">
        <v>122400</v>
      </c>
      <c r="O16" s="133">
        <v>122400</v>
      </c>
      <c r="P16" s="133">
        <v>86133.333333333328</v>
      </c>
      <c r="Q16" s="138">
        <v>86133.333333333328</v>
      </c>
      <c r="R16" s="138">
        <v>86133.333333333328</v>
      </c>
      <c r="S16" s="480"/>
      <c r="T16" s="480"/>
      <c r="U16" s="179">
        <v>0.27</v>
      </c>
      <c r="V16" s="179">
        <v>0.27</v>
      </c>
      <c r="W16" s="179">
        <v>0.27</v>
      </c>
      <c r="X16" s="179">
        <v>0.19</v>
      </c>
      <c r="Y16" s="180"/>
      <c r="Z16" s="148" t="s">
        <v>184</v>
      </c>
      <c r="AA16" s="146" t="s">
        <v>108</v>
      </c>
    </row>
    <row r="17" spans="2:27" ht="18" customHeight="1" x14ac:dyDescent="0.2">
      <c r="B17" s="393"/>
      <c r="C17" s="393"/>
      <c r="D17" s="395"/>
      <c r="E17" s="396"/>
      <c r="F17" s="519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3"/>
      <c r="V17" s="393"/>
      <c r="W17" s="393"/>
      <c r="X17" s="393"/>
      <c r="Y17" s="393"/>
      <c r="Z17" s="393"/>
      <c r="AA17" s="398"/>
    </row>
    <row r="18" spans="2:27" ht="84" customHeight="1" x14ac:dyDescent="0.2">
      <c r="B18" s="147">
        <v>31701</v>
      </c>
      <c r="C18" s="166" t="s">
        <v>47</v>
      </c>
      <c r="D18" s="486">
        <v>30000</v>
      </c>
      <c r="E18" s="486">
        <v>0</v>
      </c>
      <c r="F18" s="518">
        <f>D18+E18</f>
        <v>30000</v>
      </c>
      <c r="G18" s="133">
        <v>10000</v>
      </c>
      <c r="H18" s="133">
        <v>10000</v>
      </c>
      <c r="I18" s="133">
        <v>10000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6">
        <v>0</v>
      </c>
      <c r="R18" s="136">
        <v>0</v>
      </c>
      <c r="S18" s="480"/>
      <c r="T18" s="480"/>
      <c r="U18" s="180">
        <v>1</v>
      </c>
      <c r="V18" s="180">
        <v>0</v>
      </c>
      <c r="W18" s="180">
        <v>0</v>
      </c>
      <c r="X18" s="180">
        <v>0</v>
      </c>
      <c r="Y18" s="180"/>
      <c r="Z18" s="148" t="s">
        <v>184</v>
      </c>
      <c r="AA18" s="146" t="s">
        <v>108</v>
      </c>
    </row>
    <row r="19" spans="2:27" ht="18" customHeight="1" x14ac:dyDescent="0.2">
      <c r="B19" s="393"/>
      <c r="C19" s="393"/>
      <c r="D19" s="395"/>
      <c r="E19" s="396"/>
      <c r="F19" s="519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3"/>
      <c r="V19" s="393"/>
      <c r="W19" s="393"/>
      <c r="X19" s="393"/>
      <c r="Y19" s="393"/>
      <c r="Z19" s="393"/>
      <c r="AA19" s="398"/>
    </row>
    <row r="20" spans="2:27" ht="26.25" x14ac:dyDescent="0.2">
      <c r="B20" s="297">
        <v>3100</v>
      </c>
      <c r="C20" s="159" t="s">
        <v>35</v>
      </c>
      <c r="D20" s="401">
        <f>SUM(D4+D6+D8+D10+D12+D14+D16+D18)</f>
        <v>12167860</v>
      </c>
      <c r="E20" s="401">
        <f>SUM(E4+E6+E8+E10+E12+E14+E16+E18)</f>
        <v>8791196</v>
      </c>
      <c r="F20" s="401">
        <f>SUM(F4+F6+F8+F10+F12+F14+F16+F18)</f>
        <v>20959056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26"/>
      <c r="T20" s="126"/>
      <c r="U20" s="109"/>
      <c r="V20" s="109"/>
      <c r="W20" s="109"/>
      <c r="X20" s="109"/>
      <c r="AA20" s="102"/>
    </row>
    <row r="21" spans="2:27" ht="18" customHeight="1" x14ac:dyDescent="0.2">
      <c r="B21" s="393"/>
      <c r="C21" s="393"/>
      <c r="D21" s="395"/>
      <c r="E21" s="396"/>
      <c r="F21" s="519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3"/>
      <c r="V21" s="393"/>
      <c r="W21" s="393"/>
      <c r="X21" s="393"/>
      <c r="Y21" s="393"/>
      <c r="Z21" s="393"/>
      <c r="AA21" s="398"/>
    </row>
    <row r="30" spans="2:27" ht="17.25" hidden="1" customHeight="1" x14ac:dyDescent="0.2">
      <c r="B30" s="147">
        <v>31603</v>
      </c>
      <c r="C30" s="166" t="s">
        <v>165</v>
      </c>
      <c r="D30" s="317">
        <v>0</v>
      </c>
      <c r="E30" s="323">
        <v>0</v>
      </c>
      <c r="F30" s="323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380">
        <f>SUM(G30:R30)</f>
        <v>0</v>
      </c>
      <c r="T30" s="380"/>
      <c r="U30" s="180">
        <v>0</v>
      </c>
      <c r="V30" s="180">
        <v>0</v>
      </c>
      <c r="W30" s="180">
        <v>0</v>
      </c>
      <c r="X30" s="180">
        <v>0</v>
      </c>
      <c r="Y30" s="180">
        <v>1</v>
      </c>
      <c r="Z30" s="166" t="s">
        <v>186</v>
      </c>
      <c r="AA30" s="146" t="s">
        <v>108</v>
      </c>
    </row>
    <row r="31" spans="2:27" ht="23.25" hidden="1" x14ac:dyDescent="0.2">
      <c r="B31" s="277"/>
      <c r="C31" s="277"/>
      <c r="D31" s="324"/>
      <c r="E31" s="325"/>
      <c r="F31" s="326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80"/>
      <c r="T31" s="280"/>
      <c r="U31" s="277"/>
      <c r="V31" s="277"/>
      <c r="W31" s="277"/>
      <c r="X31" s="277"/>
      <c r="Y31" s="277"/>
      <c r="Z31" s="277"/>
      <c r="AA31" s="278"/>
    </row>
    <row r="32" spans="2:27" ht="17.25" hidden="1" customHeight="1" x14ac:dyDescent="0.2">
      <c r="B32" s="147">
        <v>31701</v>
      </c>
      <c r="C32" s="166" t="s">
        <v>110</v>
      </c>
      <c r="D32" s="317">
        <v>0</v>
      </c>
      <c r="E32" s="323">
        <v>0</v>
      </c>
      <c r="F32" s="323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381">
        <f>SUM(G32:R32)</f>
        <v>0</v>
      </c>
      <c r="T32" s="381"/>
      <c r="U32" s="180">
        <v>0</v>
      </c>
      <c r="V32" s="180">
        <v>0</v>
      </c>
      <c r="W32" s="180">
        <v>0</v>
      </c>
      <c r="X32" s="180">
        <v>0</v>
      </c>
      <c r="Y32" s="180">
        <v>1</v>
      </c>
      <c r="Z32" s="147" t="s">
        <v>150</v>
      </c>
      <c r="AA32" s="146" t="s">
        <v>108</v>
      </c>
    </row>
    <row r="33" spans="2:27" ht="23.25" hidden="1" x14ac:dyDescent="0.2">
      <c r="B33" s="277"/>
      <c r="C33" s="277"/>
      <c r="D33" s="324"/>
      <c r="E33" s="325"/>
      <c r="F33" s="326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80"/>
      <c r="T33" s="280"/>
      <c r="U33" s="277"/>
      <c r="V33" s="277"/>
      <c r="W33" s="277"/>
      <c r="X33" s="277"/>
      <c r="Y33" s="277"/>
      <c r="Z33" s="277"/>
      <c r="AA33" s="278"/>
    </row>
    <row r="34" spans="2:27" ht="66.75" hidden="1" customHeight="1" x14ac:dyDescent="0.2">
      <c r="B34" s="147">
        <v>31801</v>
      </c>
      <c r="C34" s="166" t="s">
        <v>33</v>
      </c>
      <c r="D34" s="317">
        <v>0</v>
      </c>
      <c r="E34" s="323">
        <v>0</v>
      </c>
      <c r="F34" s="323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78">
        <f>SUM(G34:R34)</f>
        <v>0</v>
      </c>
      <c r="T34" s="178"/>
      <c r="U34" s="180">
        <v>0</v>
      </c>
      <c r="V34" s="180">
        <v>0</v>
      </c>
      <c r="W34" s="180">
        <v>0</v>
      </c>
      <c r="X34" s="180">
        <v>0</v>
      </c>
      <c r="Y34" s="180">
        <v>1</v>
      </c>
      <c r="Z34" s="147" t="s">
        <v>150</v>
      </c>
      <c r="AA34" s="146" t="s">
        <v>108</v>
      </c>
    </row>
    <row r="35" spans="2:27" ht="16.5" customHeight="1" x14ac:dyDescent="0.2">
      <c r="D35" s="122"/>
      <c r="E35" s="108"/>
      <c r="F35" s="123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5"/>
      <c r="T35" s="125"/>
      <c r="U35" s="109"/>
      <c r="V35" s="109"/>
      <c r="W35" s="109"/>
      <c r="X35" s="109"/>
      <c r="AA35" s="106"/>
    </row>
    <row r="37" spans="2:27" ht="16.5" customHeight="1" x14ac:dyDescent="0.2">
      <c r="B37" s="94"/>
      <c r="C37" s="96"/>
      <c r="D37" s="175"/>
      <c r="E37" s="175"/>
      <c r="F37" s="175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27"/>
      <c r="T37" s="127"/>
      <c r="U37" s="109"/>
      <c r="V37" s="109"/>
      <c r="W37" s="112"/>
      <c r="X37" s="112"/>
      <c r="AA37" s="103"/>
    </row>
    <row r="38" spans="2:27" ht="30.75" customHeight="1" x14ac:dyDescent="0.2">
      <c r="D38" s="10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26"/>
      <c r="T38" s="126"/>
      <c r="AA38" s="103"/>
    </row>
    <row r="39" spans="2:27" ht="25.5" customHeight="1" x14ac:dyDescent="0.2">
      <c r="D39" s="10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26"/>
      <c r="T39" s="126"/>
      <c r="X39" s="97"/>
      <c r="AA39" s="103"/>
    </row>
    <row r="40" spans="2:27" ht="86.25" customHeight="1" x14ac:dyDescent="0.2">
      <c r="B40" s="557" t="s">
        <v>4</v>
      </c>
      <c r="C40" s="557" t="s">
        <v>5</v>
      </c>
      <c r="D40" s="559" t="s">
        <v>6</v>
      </c>
      <c r="E40" s="561" t="s">
        <v>7</v>
      </c>
      <c r="F40" s="549" t="s">
        <v>208</v>
      </c>
      <c r="G40" s="563" t="s">
        <v>98</v>
      </c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5"/>
      <c r="S40" s="176"/>
      <c r="T40" s="176"/>
      <c r="U40" s="566" t="s">
        <v>126</v>
      </c>
      <c r="V40" s="567"/>
      <c r="W40" s="567"/>
      <c r="X40" s="568"/>
      <c r="Y40" s="165" t="s">
        <v>100</v>
      </c>
      <c r="Z40" s="553" t="s">
        <v>87</v>
      </c>
      <c r="AA40" s="555" t="s">
        <v>97</v>
      </c>
    </row>
    <row r="41" spans="2:27" ht="45.6" customHeight="1" x14ac:dyDescent="0.2">
      <c r="B41" s="558"/>
      <c r="C41" s="558"/>
      <c r="D41" s="560"/>
      <c r="E41" s="562"/>
      <c r="F41" s="550"/>
      <c r="G41" s="482" t="s">
        <v>88</v>
      </c>
      <c r="H41" s="482" t="s">
        <v>89</v>
      </c>
      <c r="I41" s="482" t="s">
        <v>118</v>
      </c>
      <c r="J41" s="483" t="s">
        <v>90</v>
      </c>
      <c r="K41" s="483" t="s">
        <v>119</v>
      </c>
      <c r="L41" s="483" t="s">
        <v>125</v>
      </c>
      <c r="M41" s="484" t="s">
        <v>120</v>
      </c>
      <c r="N41" s="484" t="s">
        <v>92</v>
      </c>
      <c r="O41" s="484" t="s">
        <v>93</v>
      </c>
      <c r="P41" s="485" t="s">
        <v>94</v>
      </c>
      <c r="Q41" s="485" t="s">
        <v>95</v>
      </c>
      <c r="R41" s="485" t="s">
        <v>96</v>
      </c>
      <c r="S41" s="177"/>
      <c r="T41" s="177"/>
      <c r="U41" s="162" t="s">
        <v>83</v>
      </c>
      <c r="V41" s="162" t="s">
        <v>84</v>
      </c>
      <c r="W41" s="162" t="s">
        <v>85</v>
      </c>
      <c r="X41" s="162" t="s">
        <v>86</v>
      </c>
      <c r="Y41" s="164"/>
      <c r="Z41" s="556"/>
      <c r="AA41" s="556"/>
    </row>
    <row r="42" spans="2:27" ht="19.5" customHeight="1" x14ac:dyDescent="0.2">
      <c r="B42" s="388"/>
      <c r="C42" s="389"/>
      <c r="D42" s="402"/>
      <c r="E42" s="390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5"/>
      <c r="T42" s="405"/>
      <c r="U42" s="392"/>
      <c r="V42" s="392"/>
      <c r="W42" s="392"/>
      <c r="X42" s="406"/>
      <c r="Y42" s="407"/>
      <c r="Z42" s="388"/>
      <c r="AA42" s="388"/>
    </row>
    <row r="43" spans="2:27" s="490" customFormat="1" ht="120.75" customHeight="1" x14ac:dyDescent="0.2">
      <c r="B43" s="147">
        <v>32301</v>
      </c>
      <c r="C43" s="166" t="s">
        <v>37</v>
      </c>
      <c r="D43" s="322">
        <v>4000000</v>
      </c>
      <c r="E43" s="486">
        <v>16065663</v>
      </c>
      <c r="F43" s="501">
        <f>D43+E43</f>
        <v>20065663</v>
      </c>
      <c r="G43" s="491">
        <v>1939680.7566666666</v>
      </c>
      <c r="H43" s="491">
        <v>1939680.7566666666</v>
      </c>
      <c r="I43" s="491">
        <v>1939680.7566666666</v>
      </c>
      <c r="J43" s="491">
        <v>1939680.7566666666</v>
      </c>
      <c r="K43" s="491">
        <v>1939680.7566666666</v>
      </c>
      <c r="L43" s="491">
        <v>1939680.7566666666</v>
      </c>
      <c r="M43" s="491">
        <v>1939680.7566666666</v>
      </c>
      <c r="N43" s="491">
        <v>1939680.7566666666</v>
      </c>
      <c r="O43" s="491">
        <v>1939680.7566666666</v>
      </c>
      <c r="P43" s="491">
        <v>869512.06333333335</v>
      </c>
      <c r="Q43" s="491">
        <v>869512.06333333335</v>
      </c>
      <c r="R43" s="491">
        <v>869512.06333333335</v>
      </c>
      <c r="S43" s="503">
        <f>SUM(G43:R43)</f>
        <v>20065662.999999996</v>
      </c>
      <c r="T43" s="497">
        <f>SUM(G43:R43)</f>
        <v>20065662.999999996</v>
      </c>
      <c r="U43" s="171">
        <v>0.28999999999999998</v>
      </c>
      <c r="V43" s="171">
        <v>0.28999999999999998</v>
      </c>
      <c r="W43" s="171">
        <v>0.28999999999999998</v>
      </c>
      <c r="X43" s="171">
        <v>0.13</v>
      </c>
      <c r="Y43" s="191"/>
      <c r="Z43" s="166" t="s">
        <v>183</v>
      </c>
      <c r="AA43" s="166" t="s">
        <v>112</v>
      </c>
    </row>
    <row r="44" spans="2:27" ht="19.5" hidden="1" customHeight="1" x14ac:dyDescent="0.2">
      <c r="B44" s="286"/>
      <c r="C44" s="287"/>
      <c r="D44" s="319"/>
      <c r="E44" s="320"/>
      <c r="F44" s="321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9"/>
      <c r="T44" s="289"/>
      <c r="U44" s="290"/>
      <c r="V44" s="290"/>
      <c r="W44" s="290"/>
      <c r="X44" s="291"/>
      <c r="Y44" s="292"/>
      <c r="Z44" s="286"/>
      <c r="AA44" s="286"/>
    </row>
    <row r="45" spans="2:27" ht="87" hidden="1" customHeight="1" x14ac:dyDescent="0.2">
      <c r="B45" s="146">
        <v>32302</v>
      </c>
      <c r="C45" s="184" t="s">
        <v>175</v>
      </c>
      <c r="D45" s="322">
        <v>0</v>
      </c>
      <c r="E45" s="317">
        <v>0</v>
      </c>
      <c r="F45" s="318">
        <f>D45+E45</f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83">
        <f>SUM(G45:R45)</f>
        <v>0</v>
      </c>
      <c r="T45" s="183"/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</row>
    <row r="46" spans="2:27" ht="19.5" customHeight="1" x14ac:dyDescent="0.2">
      <c r="B46" s="388"/>
      <c r="C46" s="389"/>
      <c r="D46" s="402"/>
      <c r="E46" s="390"/>
      <c r="F46" s="403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5"/>
      <c r="T46" s="405"/>
      <c r="U46" s="392"/>
      <c r="V46" s="392"/>
      <c r="W46" s="392"/>
      <c r="X46" s="406"/>
      <c r="Y46" s="407"/>
      <c r="Z46" s="388"/>
      <c r="AA46" s="388"/>
    </row>
    <row r="47" spans="2:27" s="490" customFormat="1" ht="117" customHeight="1" x14ac:dyDescent="0.2">
      <c r="B47" s="147">
        <v>32401</v>
      </c>
      <c r="C47" s="524" t="s">
        <v>173</v>
      </c>
      <c r="D47" s="322">
        <v>7000000</v>
      </c>
      <c r="E47" s="486">
        <v>0</v>
      </c>
      <c r="F47" s="501">
        <f>D47+E47</f>
        <v>7000000</v>
      </c>
      <c r="G47" s="491">
        <v>583333.33333333337</v>
      </c>
      <c r="H47" s="491">
        <v>583333.33333333337</v>
      </c>
      <c r="I47" s="491">
        <v>583333.33333333337</v>
      </c>
      <c r="J47" s="491">
        <v>583333.33333333337</v>
      </c>
      <c r="K47" s="491">
        <v>583333.33333333337</v>
      </c>
      <c r="L47" s="491">
        <v>583333.33333333337</v>
      </c>
      <c r="M47" s="491">
        <v>583333.33333333337</v>
      </c>
      <c r="N47" s="491">
        <v>583333.33333333337</v>
      </c>
      <c r="O47" s="491">
        <v>583333.33333333337</v>
      </c>
      <c r="P47" s="491">
        <v>583333.33333333337</v>
      </c>
      <c r="Q47" s="491">
        <v>583333.33333333337</v>
      </c>
      <c r="R47" s="491">
        <v>583333.33333333337</v>
      </c>
      <c r="S47" s="496">
        <f>SUM(G47:R47)</f>
        <v>6999999.9999999991</v>
      </c>
      <c r="T47" s="497">
        <f>SUM(G47:R47)</f>
        <v>6999999.9999999991</v>
      </c>
      <c r="U47" s="171">
        <v>0.25</v>
      </c>
      <c r="V47" s="171">
        <v>0.25</v>
      </c>
      <c r="W47" s="171">
        <v>0.25</v>
      </c>
      <c r="X47" s="171">
        <v>0.25</v>
      </c>
      <c r="Y47" s="504"/>
      <c r="Z47" s="166" t="s">
        <v>183</v>
      </c>
      <c r="AA47" s="166" t="s">
        <v>112</v>
      </c>
    </row>
    <row r="48" spans="2:27" ht="19.5" customHeight="1" x14ac:dyDescent="0.2">
      <c r="B48" s="388"/>
      <c r="C48" s="389"/>
      <c r="D48" s="402"/>
      <c r="E48" s="390"/>
      <c r="F48" s="403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5"/>
      <c r="T48" s="405"/>
      <c r="U48" s="392"/>
      <c r="V48" s="392"/>
      <c r="W48" s="392"/>
      <c r="X48" s="406"/>
      <c r="Y48" s="407"/>
      <c r="Z48" s="388"/>
      <c r="AA48" s="388"/>
    </row>
    <row r="49" spans="2:27" s="490" customFormat="1" ht="188.25" customHeight="1" x14ac:dyDescent="0.2">
      <c r="B49" s="147">
        <v>32503</v>
      </c>
      <c r="C49" s="524" t="s">
        <v>140</v>
      </c>
      <c r="D49" s="322">
        <v>800000</v>
      </c>
      <c r="E49" s="486">
        <v>0</v>
      </c>
      <c r="F49" s="501">
        <f>D49+E49</f>
        <v>800000</v>
      </c>
      <c r="G49" s="491">
        <v>66666.666666666672</v>
      </c>
      <c r="H49" s="491">
        <v>66666.666666666672</v>
      </c>
      <c r="I49" s="491">
        <v>66666.666666666672</v>
      </c>
      <c r="J49" s="491">
        <v>69333.333333333328</v>
      </c>
      <c r="K49" s="491">
        <v>69333.333333333328</v>
      </c>
      <c r="L49" s="491">
        <v>69333.333333333328</v>
      </c>
      <c r="M49" s="491">
        <v>69333.333333333328</v>
      </c>
      <c r="N49" s="491">
        <v>69333.333333333328</v>
      </c>
      <c r="O49" s="491">
        <v>69333.333333333328</v>
      </c>
      <c r="P49" s="491">
        <v>61333.333333333336</v>
      </c>
      <c r="Q49" s="491">
        <v>61333.333333333336</v>
      </c>
      <c r="R49" s="491">
        <v>61333.333333333336</v>
      </c>
      <c r="S49" s="496">
        <f>SUM(G49:R49)</f>
        <v>800000.00000000012</v>
      </c>
      <c r="T49" s="497">
        <f>SUM(G49:R49)</f>
        <v>800000.00000000012</v>
      </c>
      <c r="U49" s="171">
        <v>0.25</v>
      </c>
      <c r="V49" s="171">
        <v>0.26</v>
      </c>
      <c r="W49" s="171">
        <v>0.26</v>
      </c>
      <c r="X49" s="171">
        <v>0.23</v>
      </c>
      <c r="Y49" s="504"/>
      <c r="Z49" s="166" t="s">
        <v>150</v>
      </c>
      <c r="AA49" s="166" t="s">
        <v>112</v>
      </c>
    </row>
    <row r="50" spans="2:27" ht="23.25" x14ac:dyDescent="0.2">
      <c r="B50" s="388"/>
      <c r="C50" s="389"/>
      <c r="D50" s="402"/>
      <c r="E50" s="390"/>
      <c r="F50" s="403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5"/>
      <c r="T50" s="405"/>
      <c r="U50" s="408"/>
      <c r="V50" s="408"/>
      <c r="W50" s="408"/>
      <c r="X50" s="408"/>
      <c r="Y50" s="409"/>
      <c r="Z50" s="388"/>
      <c r="AA50" s="389"/>
    </row>
    <row r="51" spans="2:27" s="490" customFormat="1" ht="107.25" customHeight="1" x14ac:dyDescent="0.2">
      <c r="B51" s="147">
        <v>32601</v>
      </c>
      <c r="C51" s="166" t="s">
        <v>111</v>
      </c>
      <c r="D51" s="486">
        <v>120000</v>
      </c>
      <c r="E51" s="486">
        <v>0</v>
      </c>
      <c r="F51" s="501">
        <f>D51+E51</f>
        <v>120000</v>
      </c>
      <c r="G51" s="491">
        <v>10400</v>
      </c>
      <c r="H51" s="491">
        <v>10400</v>
      </c>
      <c r="I51" s="491">
        <v>10400</v>
      </c>
      <c r="J51" s="491">
        <v>10400</v>
      </c>
      <c r="K51" s="491">
        <v>10400</v>
      </c>
      <c r="L51" s="491">
        <v>10400</v>
      </c>
      <c r="M51" s="491">
        <v>9600</v>
      </c>
      <c r="N51" s="491">
        <v>9600</v>
      </c>
      <c r="O51" s="491">
        <v>9600</v>
      </c>
      <c r="P51" s="491">
        <v>9600</v>
      </c>
      <c r="Q51" s="491">
        <v>9600</v>
      </c>
      <c r="R51" s="491">
        <v>9600</v>
      </c>
      <c r="S51" s="496">
        <f>SUM(G51:R51)</f>
        <v>120000</v>
      </c>
      <c r="T51" s="497">
        <f>SUM(G51:R51)</f>
        <v>120000</v>
      </c>
      <c r="U51" s="171">
        <v>0.26</v>
      </c>
      <c r="V51" s="171">
        <v>0.26</v>
      </c>
      <c r="W51" s="171">
        <v>0.24</v>
      </c>
      <c r="X51" s="171">
        <v>0.24</v>
      </c>
      <c r="Y51" s="504"/>
      <c r="Z51" s="147" t="s">
        <v>150</v>
      </c>
      <c r="AA51" s="166" t="s">
        <v>112</v>
      </c>
    </row>
    <row r="52" spans="2:27" ht="23.25" x14ac:dyDescent="0.2">
      <c r="B52" s="388"/>
      <c r="C52" s="388"/>
      <c r="D52" s="390"/>
      <c r="E52" s="390"/>
      <c r="F52" s="403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5"/>
      <c r="T52" s="405"/>
      <c r="U52" s="392"/>
      <c r="V52" s="392"/>
      <c r="W52" s="392"/>
      <c r="X52" s="392"/>
      <c r="Y52" s="392"/>
      <c r="Z52" s="388"/>
      <c r="AA52" s="391"/>
    </row>
    <row r="53" spans="2:27" s="490" customFormat="1" ht="101.25" customHeight="1" x14ac:dyDescent="0.2">
      <c r="B53" s="147">
        <v>32701</v>
      </c>
      <c r="C53" s="166" t="s">
        <v>177</v>
      </c>
      <c r="D53" s="322">
        <v>1000000</v>
      </c>
      <c r="E53" s="486">
        <v>0</v>
      </c>
      <c r="F53" s="501">
        <f>D53+E53</f>
        <v>1000000</v>
      </c>
      <c r="G53" s="491">
        <v>0</v>
      </c>
      <c r="H53" s="491">
        <v>0</v>
      </c>
      <c r="I53" s="491">
        <v>0</v>
      </c>
      <c r="J53" s="491">
        <v>0</v>
      </c>
      <c r="K53" s="491">
        <v>0</v>
      </c>
      <c r="L53" s="491">
        <v>0</v>
      </c>
      <c r="M53" s="491">
        <v>333333.33333333331</v>
      </c>
      <c r="N53" s="491">
        <v>333333.33333333331</v>
      </c>
      <c r="O53" s="491">
        <v>333333.33333333331</v>
      </c>
      <c r="P53" s="491">
        <v>0</v>
      </c>
      <c r="Q53" s="491">
        <v>0</v>
      </c>
      <c r="R53" s="491">
        <v>0</v>
      </c>
      <c r="S53" s="496">
        <f>SUM(G53:R53)</f>
        <v>1000000</v>
      </c>
      <c r="T53" s="497">
        <f>SUM(G53:R53)</f>
        <v>1000000</v>
      </c>
      <c r="U53" s="171">
        <v>0</v>
      </c>
      <c r="V53" s="171">
        <v>0</v>
      </c>
      <c r="W53" s="171">
        <v>1</v>
      </c>
      <c r="X53" s="171">
        <v>0</v>
      </c>
      <c r="Y53" s="504"/>
      <c r="Z53" s="166" t="s">
        <v>150</v>
      </c>
      <c r="AA53" s="166" t="s">
        <v>108</v>
      </c>
    </row>
    <row r="54" spans="2:27" ht="20.25" x14ac:dyDescent="0.2">
      <c r="B54" s="388"/>
      <c r="C54" s="388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5"/>
      <c r="T54" s="405"/>
      <c r="U54" s="392"/>
      <c r="V54" s="392"/>
      <c r="W54" s="392"/>
      <c r="X54" s="392"/>
      <c r="Y54" s="392"/>
      <c r="Z54" s="388"/>
      <c r="AA54" s="391"/>
    </row>
    <row r="55" spans="2:27" ht="24.75" customHeight="1" x14ac:dyDescent="0.2"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26"/>
      <c r="T55" s="126"/>
      <c r="U55" s="109"/>
      <c r="V55" s="109"/>
      <c r="W55" s="109"/>
      <c r="X55" s="109"/>
      <c r="AA55" s="103"/>
    </row>
    <row r="56" spans="2:27" x14ac:dyDescent="0.2">
      <c r="D56" s="10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26"/>
      <c r="T56" s="126"/>
      <c r="AA56" s="103"/>
    </row>
    <row r="57" spans="2:27" ht="61.5" customHeight="1" x14ac:dyDescent="0.2">
      <c r="B57" s="297">
        <v>3200</v>
      </c>
      <c r="C57" s="159" t="s">
        <v>38</v>
      </c>
      <c r="D57" s="312">
        <f>D43+D45+D47+D49+D51+D53</f>
        <v>12920000</v>
      </c>
      <c r="E57" s="312">
        <f>E43+E49+E51+E53</f>
        <v>16065663</v>
      </c>
      <c r="F57" s="313">
        <f>+F43+F45+F47+F49+F51+F53</f>
        <v>28985663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27"/>
      <c r="T57" s="127"/>
      <c r="AA57" s="103"/>
    </row>
    <row r="61" spans="2:27" ht="93.75" customHeight="1" x14ac:dyDescent="0.2"/>
    <row r="62" spans="2:27" ht="3" hidden="1" customHeight="1" x14ac:dyDescent="0.2"/>
    <row r="63" spans="2:27" ht="92.25" customHeight="1" x14ac:dyDescent="0.2">
      <c r="B63" s="557" t="s">
        <v>4</v>
      </c>
      <c r="C63" s="557" t="s">
        <v>5</v>
      </c>
      <c r="D63" s="559" t="s">
        <v>6</v>
      </c>
      <c r="E63" s="561" t="s">
        <v>7</v>
      </c>
      <c r="F63" s="549" t="s">
        <v>208</v>
      </c>
      <c r="G63" s="563" t="s">
        <v>98</v>
      </c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5"/>
      <c r="S63" s="176"/>
      <c r="T63" s="176"/>
      <c r="U63" s="566" t="s">
        <v>126</v>
      </c>
      <c r="V63" s="567"/>
      <c r="W63" s="567"/>
      <c r="X63" s="568"/>
      <c r="Y63" s="165" t="s">
        <v>100</v>
      </c>
      <c r="Z63" s="553" t="s">
        <v>87</v>
      </c>
      <c r="AA63" s="555" t="s">
        <v>97</v>
      </c>
    </row>
    <row r="64" spans="2:27" ht="48" customHeight="1" x14ac:dyDescent="0.2">
      <c r="B64" s="558"/>
      <c r="C64" s="558"/>
      <c r="D64" s="560"/>
      <c r="E64" s="562"/>
      <c r="F64" s="550"/>
      <c r="G64" s="477" t="s">
        <v>88</v>
      </c>
      <c r="H64" s="477" t="s">
        <v>89</v>
      </c>
      <c r="I64" s="477" t="s">
        <v>118</v>
      </c>
      <c r="J64" s="477" t="s">
        <v>90</v>
      </c>
      <c r="K64" s="477" t="s">
        <v>119</v>
      </c>
      <c r="L64" s="477" t="s">
        <v>125</v>
      </c>
      <c r="M64" s="477" t="s">
        <v>120</v>
      </c>
      <c r="N64" s="477" t="s">
        <v>92</v>
      </c>
      <c r="O64" s="477" t="s">
        <v>93</v>
      </c>
      <c r="P64" s="477" t="s">
        <v>94</v>
      </c>
      <c r="Q64" s="477" t="s">
        <v>95</v>
      </c>
      <c r="R64" s="477" t="s">
        <v>96</v>
      </c>
      <c r="S64" s="177"/>
      <c r="T64" s="177"/>
      <c r="U64" s="162" t="s">
        <v>83</v>
      </c>
      <c r="V64" s="162" t="s">
        <v>84</v>
      </c>
      <c r="W64" s="162" t="s">
        <v>85</v>
      </c>
      <c r="X64" s="162" t="s">
        <v>86</v>
      </c>
      <c r="Y64" s="164"/>
      <c r="Z64" s="556"/>
      <c r="AA64" s="556"/>
    </row>
    <row r="65" spans="2:27" s="490" customFormat="1" ht="123.75" customHeight="1" x14ac:dyDescent="0.2">
      <c r="B65" s="147">
        <v>33104</v>
      </c>
      <c r="C65" s="166" t="s">
        <v>141</v>
      </c>
      <c r="D65" s="322">
        <v>400000</v>
      </c>
      <c r="E65" s="486">
        <v>1736089</v>
      </c>
      <c r="F65" s="501">
        <f>D65+E65</f>
        <v>2136089</v>
      </c>
      <c r="G65" s="491">
        <v>185127.71333333335</v>
      </c>
      <c r="H65" s="491">
        <v>185127.71333333335</v>
      </c>
      <c r="I65" s="491">
        <v>185127.71333333335</v>
      </c>
      <c r="J65" s="491">
        <v>185127.71333333335</v>
      </c>
      <c r="K65" s="491">
        <v>185127.71333333335</v>
      </c>
      <c r="L65" s="491">
        <v>185127.71333333335</v>
      </c>
      <c r="M65" s="491">
        <v>185127.71333333335</v>
      </c>
      <c r="N65" s="491">
        <v>185127.71333333335</v>
      </c>
      <c r="O65" s="491">
        <v>185127.71333333335</v>
      </c>
      <c r="P65" s="491">
        <v>156646.52666666667</v>
      </c>
      <c r="Q65" s="491">
        <v>156646.52666666667</v>
      </c>
      <c r="R65" s="491">
        <v>156646.52666666667</v>
      </c>
      <c r="S65" s="496">
        <f>SUM(G65:R65)</f>
        <v>2136089</v>
      </c>
      <c r="T65" s="497">
        <f>SUM(G65:R65)</f>
        <v>2136089</v>
      </c>
      <c r="U65" s="171">
        <v>0.26</v>
      </c>
      <c r="V65" s="171">
        <v>0.26</v>
      </c>
      <c r="W65" s="171">
        <v>0.26</v>
      </c>
      <c r="X65" s="171">
        <v>0.22</v>
      </c>
      <c r="Y65" s="191"/>
      <c r="Z65" s="147" t="s">
        <v>150</v>
      </c>
      <c r="AA65" s="147" t="s">
        <v>108</v>
      </c>
    </row>
    <row r="66" spans="2:27" ht="23.25" hidden="1" x14ac:dyDescent="0.2">
      <c r="B66" s="186"/>
      <c r="C66" s="187"/>
      <c r="D66" s="327"/>
      <c r="E66" s="328"/>
      <c r="F66" s="329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88"/>
      <c r="T66" s="188"/>
      <c r="U66" s="189"/>
      <c r="V66" s="189"/>
      <c r="W66" s="189"/>
      <c r="X66" s="189"/>
      <c r="Y66" s="190"/>
      <c r="Z66" s="186"/>
      <c r="AA66" s="186"/>
    </row>
    <row r="67" spans="2:27" ht="81" hidden="1" customHeight="1" x14ac:dyDescent="0.2">
      <c r="B67" s="146">
        <v>33301</v>
      </c>
      <c r="C67" s="166" t="s">
        <v>178</v>
      </c>
      <c r="D67" s="316">
        <v>0</v>
      </c>
      <c r="E67" s="317">
        <v>0</v>
      </c>
      <c r="F67" s="318">
        <f>D67+E67</f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83">
        <f>SUM(G67:R67)</f>
        <v>0</v>
      </c>
      <c r="T67" s="183"/>
      <c r="U67" s="171">
        <v>0</v>
      </c>
      <c r="V67" s="171">
        <v>0</v>
      </c>
      <c r="W67" s="171">
        <v>0</v>
      </c>
      <c r="X67" s="171">
        <v>0</v>
      </c>
      <c r="Y67" s="167"/>
      <c r="Z67" s="146" t="s">
        <v>150</v>
      </c>
      <c r="AA67" s="146" t="s">
        <v>108</v>
      </c>
    </row>
    <row r="68" spans="2:27" ht="24" customHeight="1" x14ac:dyDescent="0.2">
      <c r="B68" s="410"/>
      <c r="C68" s="411"/>
      <c r="D68" s="412"/>
      <c r="E68" s="413"/>
      <c r="F68" s="414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6"/>
      <c r="T68" s="416"/>
      <c r="U68" s="417"/>
      <c r="V68" s="417"/>
      <c r="W68" s="417"/>
      <c r="X68" s="417"/>
      <c r="Y68" s="418"/>
      <c r="Z68" s="410"/>
      <c r="AA68" s="410"/>
    </row>
    <row r="69" spans="2:27" ht="91.5" hidden="1" customHeight="1" x14ac:dyDescent="0.2">
      <c r="B69" s="147">
        <v>33303</v>
      </c>
      <c r="C69" s="166" t="s">
        <v>166</v>
      </c>
      <c r="D69" s="316">
        <v>0</v>
      </c>
      <c r="E69" s="317">
        <v>0</v>
      </c>
      <c r="F69" s="318">
        <f>D69+E69</f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83">
        <f>SUM(G69:R69)</f>
        <v>0</v>
      </c>
      <c r="T69" s="183"/>
      <c r="U69" s="171">
        <v>0</v>
      </c>
      <c r="V69" s="171">
        <v>0</v>
      </c>
      <c r="W69" s="171">
        <v>0</v>
      </c>
      <c r="X69" s="171">
        <v>0</v>
      </c>
      <c r="Y69" s="191"/>
      <c r="Z69" s="146" t="s">
        <v>150</v>
      </c>
      <c r="AA69" s="146" t="s">
        <v>108</v>
      </c>
    </row>
    <row r="70" spans="2:27" ht="23.25" hidden="1" x14ac:dyDescent="0.2">
      <c r="B70" s="186"/>
      <c r="C70" s="187"/>
      <c r="D70" s="327"/>
      <c r="E70" s="328"/>
      <c r="F70" s="329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88"/>
      <c r="T70" s="188"/>
      <c r="U70" s="189"/>
      <c r="V70" s="189"/>
      <c r="W70" s="189"/>
      <c r="X70" s="189"/>
      <c r="Y70" s="190"/>
      <c r="Z70" s="186"/>
      <c r="AA70" s="186"/>
    </row>
    <row r="71" spans="2:27" ht="87" hidden="1" customHeight="1" x14ac:dyDescent="0.2">
      <c r="B71" s="147">
        <v>33304</v>
      </c>
      <c r="C71" s="166" t="s">
        <v>167</v>
      </c>
      <c r="D71" s="316">
        <v>0</v>
      </c>
      <c r="E71" s="317">
        <v>0</v>
      </c>
      <c r="F71" s="318">
        <f>D71+E71</f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83">
        <f>SUM(G71:R71)</f>
        <v>0</v>
      </c>
      <c r="T71" s="183"/>
      <c r="U71" s="171">
        <v>0</v>
      </c>
      <c r="V71" s="171">
        <v>0</v>
      </c>
      <c r="W71" s="171">
        <v>0</v>
      </c>
      <c r="X71" s="171">
        <v>0</v>
      </c>
      <c r="Y71" s="191"/>
      <c r="Z71" s="146" t="s">
        <v>150</v>
      </c>
      <c r="AA71" s="146" t="s">
        <v>108</v>
      </c>
    </row>
    <row r="72" spans="2:27" ht="23.25" hidden="1" x14ac:dyDescent="0.2">
      <c r="B72" s="186"/>
      <c r="C72" s="187"/>
      <c r="D72" s="327"/>
      <c r="E72" s="328"/>
      <c r="F72" s="329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88"/>
      <c r="T72" s="188"/>
      <c r="U72" s="189"/>
      <c r="V72" s="189"/>
      <c r="W72" s="189"/>
      <c r="X72" s="189"/>
      <c r="Y72" s="190"/>
      <c r="Z72" s="186"/>
      <c r="AA72" s="186"/>
    </row>
    <row r="73" spans="2:27" ht="78" hidden="1" customHeight="1" x14ac:dyDescent="0.2">
      <c r="B73" s="146">
        <v>33401</v>
      </c>
      <c r="C73" s="166" t="s">
        <v>142</v>
      </c>
      <c r="D73" s="322">
        <v>0</v>
      </c>
      <c r="E73" s="317">
        <v>0</v>
      </c>
      <c r="F73" s="318">
        <f>D73+E73</f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83">
        <f>SUM(G73:R73)</f>
        <v>0</v>
      </c>
      <c r="T73" s="183"/>
      <c r="U73" s="171">
        <v>0</v>
      </c>
      <c r="V73" s="171">
        <v>0</v>
      </c>
      <c r="W73" s="171">
        <v>0</v>
      </c>
      <c r="X73" s="171">
        <v>0</v>
      </c>
      <c r="Y73" s="167"/>
      <c r="Z73" s="146" t="s">
        <v>150</v>
      </c>
      <c r="AA73" s="146" t="s">
        <v>108</v>
      </c>
    </row>
    <row r="74" spans="2:27" ht="14.25" hidden="1" customHeight="1" x14ac:dyDescent="0.2">
      <c r="B74" s="186"/>
      <c r="C74" s="187"/>
      <c r="D74" s="327"/>
      <c r="E74" s="328"/>
      <c r="F74" s="329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88"/>
      <c r="T74" s="188"/>
      <c r="U74" s="189"/>
      <c r="V74" s="189"/>
      <c r="W74" s="189"/>
      <c r="X74" s="189"/>
      <c r="Y74" s="190"/>
      <c r="Z74" s="186"/>
      <c r="AA74" s="186"/>
    </row>
    <row r="75" spans="2:27" ht="77.25" hidden="1" customHeight="1" x14ac:dyDescent="0.2">
      <c r="B75" s="146">
        <v>33601</v>
      </c>
      <c r="C75" s="166" t="s">
        <v>174</v>
      </c>
      <c r="D75" s="322">
        <v>0</v>
      </c>
      <c r="E75" s="317">
        <v>0</v>
      </c>
      <c r="F75" s="318">
        <f>D75+E75</f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83">
        <f>SUM(G75:R75)</f>
        <v>0</v>
      </c>
      <c r="T75" s="183"/>
      <c r="U75" s="171">
        <v>0</v>
      </c>
      <c r="V75" s="171">
        <v>0</v>
      </c>
      <c r="W75" s="171">
        <v>0</v>
      </c>
      <c r="X75" s="171">
        <v>0</v>
      </c>
      <c r="Y75" s="167"/>
      <c r="Z75" s="146" t="s">
        <v>150</v>
      </c>
      <c r="AA75" s="146" t="s">
        <v>108</v>
      </c>
    </row>
    <row r="76" spans="2:27" ht="18" hidden="1" customHeight="1" x14ac:dyDescent="0.2">
      <c r="B76" s="186"/>
      <c r="C76" s="187"/>
      <c r="D76" s="327"/>
      <c r="E76" s="328"/>
      <c r="F76" s="329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88"/>
      <c r="T76" s="188"/>
      <c r="U76" s="189"/>
      <c r="V76" s="189"/>
      <c r="W76" s="189"/>
      <c r="X76" s="189"/>
      <c r="Y76" s="190"/>
      <c r="Z76" s="186"/>
      <c r="AA76" s="186"/>
    </row>
    <row r="77" spans="2:27" s="490" customFormat="1" ht="84" customHeight="1" x14ac:dyDescent="0.2">
      <c r="B77" s="147">
        <v>33301</v>
      </c>
      <c r="C77" s="166" t="s">
        <v>195</v>
      </c>
      <c r="D77" s="486">
        <v>85000</v>
      </c>
      <c r="E77" s="486">
        <v>0</v>
      </c>
      <c r="F77" s="518">
        <f>D77+E77</f>
        <v>85000</v>
      </c>
      <c r="G77" s="491">
        <v>7083.333333333333</v>
      </c>
      <c r="H77" s="491">
        <v>7083.333333333333</v>
      </c>
      <c r="I77" s="491">
        <v>7083.333333333333</v>
      </c>
      <c r="J77" s="491">
        <v>7083.333333333333</v>
      </c>
      <c r="K77" s="491">
        <v>7083.333333333333</v>
      </c>
      <c r="L77" s="491">
        <v>7083.333333333333</v>
      </c>
      <c r="M77" s="491">
        <v>7083.333333333333</v>
      </c>
      <c r="N77" s="491">
        <v>7083.333333333333</v>
      </c>
      <c r="O77" s="491">
        <v>7083.333333333333</v>
      </c>
      <c r="P77" s="491">
        <v>7083.333333333333</v>
      </c>
      <c r="Q77" s="491">
        <v>7083.333333333333</v>
      </c>
      <c r="R77" s="491">
        <v>7083.333333333333</v>
      </c>
      <c r="S77" s="480"/>
      <c r="T77" s="480"/>
      <c r="U77" s="171">
        <v>0.25</v>
      </c>
      <c r="V77" s="171">
        <v>0.25</v>
      </c>
      <c r="W77" s="171">
        <v>0.25</v>
      </c>
      <c r="X77" s="171">
        <v>0.25</v>
      </c>
      <c r="Y77" s="171"/>
      <c r="Z77" s="166" t="s">
        <v>184</v>
      </c>
      <c r="AA77" s="147" t="s">
        <v>108</v>
      </c>
    </row>
    <row r="78" spans="2:27" ht="21.6" customHeight="1" x14ac:dyDescent="0.2">
      <c r="B78" s="410"/>
      <c r="C78" s="411"/>
      <c r="D78" s="412"/>
      <c r="E78" s="413"/>
      <c r="F78" s="414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6"/>
      <c r="T78" s="416"/>
      <c r="U78" s="417"/>
      <c r="V78" s="417"/>
      <c r="W78" s="417"/>
      <c r="X78" s="417"/>
      <c r="Y78" s="418"/>
      <c r="Z78" s="410"/>
      <c r="AA78" s="410"/>
    </row>
    <row r="79" spans="2:27" s="490" customFormat="1" ht="96.75" customHeight="1" x14ac:dyDescent="0.3">
      <c r="B79" s="147">
        <v>33605</v>
      </c>
      <c r="C79" s="523" t="s">
        <v>196</v>
      </c>
      <c r="D79" s="486">
        <v>70000</v>
      </c>
      <c r="E79" s="486">
        <v>0</v>
      </c>
      <c r="F79" s="518">
        <f>D79+E79</f>
        <v>70000</v>
      </c>
      <c r="G79" s="491">
        <v>0</v>
      </c>
      <c r="H79" s="491">
        <v>0</v>
      </c>
      <c r="I79" s="491">
        <v>0</v>
      </c>
      <c r="J79" s="491">
        <v>23333.333333333332</v>
      </c>
      <c r="K79" s="491">
        <v>23333.333333333332</v>
      </c>
      <c r="L79" s="491">
        <v>23333.333333333332</v>
      </c>
      <c r="M79" s="491">
        <v>0</v>
      </c>
      <c r="N79" s="491">
        <v>0</v>
      </c>
      <c r="O79" s="491">
        <v>0</v>
      </c>
      <c r="P79" s="491">
        <v>0</v>
      </c>
      <c r="Q79" s="491">
        <v>0</v>
      </c>
      <c r="R79" s="491">
        <v>0</v>
      </c>
      <c r="S79" s="480"/>
      <c r="T79" s="480"/>
      <c r="U79" s="171">
        <v>0</v>
      </c>
      <c r="V79" s="171">
        <v>1</v>
      </c>
      <c r="W79" s="171">
        <v>0</v>
      </c>
      <c r="X79" s="171">
        <v>0</v>
      </c>
      <c r="Y79" s="171"/>
      <c r="Z79" s="166" t="s">
        <v>184</v>
      </c>
      <c r="AA79" s="147" t="s">
        <v>108</v>
      </c>
    </row>
    <row r="80" spans="2:27" ht="14.25" customHeight="1" x14ac:dyDescent="0.2">
      <c r="B80" s="410"/>
      <c r="C80" s="411"/>
      <c r="D80" s="412"/>
      <c r="E80" s="413"/>
      <c r="F80" s="414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6"/>
      <c r="T80" s="416"/>
      <c r="U80" s="417"/>
      <c r="V80" s="417"/>
      <c r="W80" s="417"/>
      <c r="X80" s="417"/>
      <c r="Y80" s="418"/>
      <c r="Z80" s="410"/>
      <c r="AA80" s="410"/>
    </row>
    <row r="81" spans="2:27" s="490" customFormat="1" ht="58.5" customHeight="1" x14ac:dyDescent="0.2">
      <c r="B81" s="147">
        <v>33602</v>
      </c>
      <c r="C81" s="166" t="s">
        <v>40</v>
      </c>
      <c r="D81" s="486">
        <v>600000</v>
      </c>
      <c r="E81" s="486">
        <v>0</v>
      </c>
      <c r="F81" s="501">
        <f>D81+E81</f>
        <v>600000</v>
      </c>
      <c r="G81" s="491">
        <v>0</v>
      </c>
      <c r="H81" s="491">
        <v>0</v>
      </c>
      <c r="I81" s="491">
        <v>0</v>
      </c>
      <c r="J81" s="491">
        <v>0</v>
      </c>
      <c r="K81" s="491">
        <v>0</v>
      </c>
      <c r="L81" s="491">
        <v>0</v>
      </c>
      <c r="M81" s="491">
        <v>150000</v>
      </c>
      <c r="N81" s="491">
        <v>150000</v>
      </c>
      <c r="O81" s="491">
        <v>150000</v>
      </c>
      <c r="P81" s="491">
        <v>50000</v>
      </c>
      <c r="Q81" s="491">
        <v>50000</v>
      </c>
      <c r="R81" s="491">
        <v>50000</v>
      </c>
      <c r="S81" s="496">
        <f>SUM(G81:R81)</f>
        <v>600000</v>
      </c>
      <c r="T81" s="497">
        <f>SUM(G81:R81)</f>
        <v>600000</v>
      </c>
      <c r="U81" s="171">
        <v>0</v>
      </c>
      <c r="V81" s="171">
        <v>0</v>
      </c>
      <c r="W81" s="171">
        <v>0.75</v>
      </c>
      <c r="X81" s="171">
        <v>0.25</v>
      </c>
      <c r="Y81" s="191"/>
      <c r="Z81" s="166" t="s">
        <v>210</v>
      </c>
      <c r="AA81" s="147" t="s">
        <v>108</v>
      </c>
    </row>
    <row r="82" spans="2:27" ht="19.5" customHeight="1" x14ac:dyDescent="0.2">
      <c r="B82" s="410"/>
      <c r="C82" s="411"/>
      <c r="D82" s="412"/>
      <c r="E82" s="413"/>
      <c r="F82" s="414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6"/>
      <c r="T82" s="416"/>
      <c r="U82" s="417"/>
      <c r="V82" s="417"/>
      <c r="W82" s="417"/>
      <c r="X82" s="417"/>
      <c r="Y82" s="418"/>
      <c r="Z82" s="410"/>
      <c r="AA82" s="410"/>
    </row>
    <row r="83" spans="2:27" ht="156" hidden="1" customHeight="1" x14ac:dyDescent="0.2">
      <c r="B83" s="146">
        <v>33605</v>
      </c>
      <c r="C83" s="166" t="s">
        <v>143</v>
      </c>
      <c r="D83" s="322">
        <v>0</v>
      </c>
      <c r="E83" s="317">
        <v>0</v>
      </c>
      <c r="F83" s="318">
        <f>D83+E83</f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83">
        <f>SUM(G83:R83)</f>
        <v>0</v>
      </c>
      <c r="T83" s="183"/>
      <c r="U83" s="171">
        <v>0</v>
      </c>
      <c r="V83" s="171">
        <v>0</v>
      </c>
      <c r="W83" s="171">
        <v>0</v>
      </c>
      <c r="X83" s="171">
        <v>0</v>
      </c>
      <c r="Y83" s="167"/>
      <c r="Z83" s="146" t="s">
        <v>150</v>
      </c>
      <c r="AA83" s="146" t="s">
        <v>108</v>
      </c>
    </row>
    <row r="84" spans="2:27" ht="22.5" hidden="1" customHeight="1" x14ac:dyDescent="0.2">
      <c r="B84" s="186"/>
      <c r="C84" s="187"/>
      <c r="D84" s="327"/>
      <c r="E84" s="328"/>
      <c r="F84" s="329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88"/>
      <c r="T84" s="188"/>
      <c r="U84" s="189"/>
      <c r="V84" s="189"/>
      <c r="W84" s="189"/>
      <c r="X84" s="189"/>
      <c r="Y84" s="190"/>
      <c r="Z84" s="186"/>
      <c r="AA84" s="186"/>
    </row>
    <row r="85" spans="2:27" s="490" customFormat="1" ht="96" customHeight="1" x14ac:dyDescent="0.2">
      <c r="B85" s="147">
        <v>33801</v>
      </c>
      <c r="C85" s="166" t="s">
        <v>144</v>
      </c>
      <c r="D85" s="322">
        <v>26009070</v>
      </c>
      <c r="E85" s="486">
        <v>17631870</v>
      </c>
      <c r="F85" s="501">
        <f>D85+E85</f>
        <v>43640940</v>
      </c>
      <c r="G85" s="491">
        <v>5527852.4000000004</v>
      </c>
      <c r="H85" s="491">
        <v>5527852.4000000004</v>
      </c>
      <c r="I85" s="491">
        <v>5527852.4000000004</v>
      </c>
      <c r="J85" s="491">
        <v>5527852.4000000004</v>
      </c>
      <c r="K85" s="491">
        <v>5527852.4000000004</v>
      </c>
      <c r="L85" s="491">
        <v>5527852.4000000004</v>
      </c>
      <c r="M85" s="491">
        <v>3491275.1999999997</v>
      </c>
      <c r="N85" s="491">
        <v>3491275.1999999997</v>
      </c>
      <c r="O85" s="491">
        <v>3491275.1999999997</v>
      </c>
      <c r="P85" s="491">
        <v>0</v>
      </c>
      <c r="Q85" s="491">
        <v>0</v>
      </c>
      <c r="R85" s="491">
        <v>0</v>
      </c>
      <c r="S85" s="502">
        <f>SUM(G85:R85)</f>
        <v>43640940.000000007</v>
      </c>
      <c r="T85" s="497">
        <f>SUM(G85:R85)</f>
        <v>43640940.000000007</v>
      </c>
      <c r="U85" s="171">
        <v>0.38</v>
      </c>
      <c r="V85" s="171">
        <v>0.38</v>
      </c>
      <c r="W85" s="171">
        <v>0.24</v>
      </c>
      <c r="X85" s="171">
        <v>0</v>
      </c>
      <c r="Y85" s="191"/>
      <c r="Z85" s="166" t="s">
        <v>184</v>
      </c>
      <c r="AA85" s="147" t="s">
        <v>108</v>
      </c>
    </row>
    <row r="86" spans="2:27" ht="23.25" customHeight="1" x14ac:dyDescent="0.2">
      <c r="B86" s="410"/>
      <c r="C86" s="411"/>
      <c r="D86" s="412"/>
      <c r="E86" s="413"/>
      <c r="F86" s="414"/>
      <c r="G86" s="419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6"/>
      <c r="T86" s="416"/>
      <c r="U86" s="417"/>
      <c r="V86" s="417"/>
      <c r="W86" s="417"/>
      <c r="X86" s="417"/>
      <c r="Y86" s="418"/>
      <c r="Z86" s="410"/>
      <c r="AA86" s="410"/>
    </row>
    <row r="87" spans="2:27" s="490" customFormat="1" ht="104.25" customHeight="1" x14ac:dyDescent="0.2">
      <c r="B87" s="147">
        <v>33901</v>
      </c>
      <c r="C87" s="166" t="s">
        <v>145</v>
      </c>
      <c r="D87" s="322">
        <v>2100000</v>
      </c>
      <c r="E87" s="486">
        <v>84920416</v>
      </c>
      <c r="F87" s="501">
        <f>+D87+E87</f>
        <v>87020416</v>
      </c>
      <c r="G87" s="491">
        <v>7831837.4400000004</v>
      </c>
      <c r="H87" s="491">
        <v>7831837.4400000004</v>
      </c>
      <c r="I87" s="491">
        <v>7831837.4400000004</v>
      </c>
      <c r="J87" s="491">
        <v>7831837.4400000004</v>
      </c>
      <c r="K87" s="491">
        <v>7831837.4400000004</v>
      </c>
      <c r="L87" s="491">
        <v>7831837.4400000004</v>
      </c>
      <c r="M87" s="491">
        <v>7831837.4400000004</v>
      </c>
      <c r="N87" s="491">
        <v>7831837.4400000004</v>
      </c>
      <c r="O87" s="491">
        <v>7831837.4400000004</v>
      </c>
      <c r="P87" s="491">
        <v>5511293.0133333337</v>
      </c>
      <c r="Q87" s="491">
        <v>5511293.0133333337</v>
      </c>
      <c r="R87" s="491">
        <v>5511293.0133333337</v>
      </c>
      <c r="S87" s="502">
        <f>SUM(G87:R87)</f>
        <v>87020416</v>
      </c>
      <c r="T87" s="497">
        <f>SUM(G87:R87)</f>
        <v>87020416</v>
      </c>
      <c r="U87" s="171">
        <v>0.27</v>
      </c>
      <c r="V87" s="171">
        <v>0.27</v>
      </c>
      <c r="W87" s="171">
        <v>0.27</v>
      </c>
      <c r="X87" s="171">
        <v>0.19</v>
      </c>
      <c r="Y87" s="191"/>
      <c r="Z87" s="166" t="s">
        <v>211</v>
      </c>
      <c r="AA87" s="147" t="s">
        <v>108</v>
      </c>
    </row>
    <row r="88" spans="2:27" ht="20.25" x14ac:dyDescent="0.2">
      <c r="B88" s="410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5"/>
      <c r="S88" s="416"/>
      <c r="T88" s="416"/>
      <c r="U88" s="410"/>
      <c r="V88" s="410"/>
      <c r="W88" s="410"/>
      <c r="X88" s="410"/>
      <c r="Y88" s="410"/>
      <c r="Z88" s="410"/>
      <c r="AA88" s="410"/>
    </row>
    <row r="89" spans="2:27" ht="38.25" customHeight="1" x14ac:dyDescent="0.2">
      <c r="D89" s="107"/>
      <c r="E89" s="108"/>
      <c r="F89" s="109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26"/>
      <c r="T89" s="126"/>
      <c r="U89" s="113"/>
      <c r="V89" s="113"/>
      <c r="W89" s="113"/>
      <c r="X89" s="113"/>
      <c r="AA89" s="103"/>
    </row>
    <row r="90" spans="2:27" ht="102.75" customHeight="1" x14ac:dyDescent="0.2">
      <c r="B90" s="297">
        <v>3300</v>
      </c>
      <c r="C90" s="159" t="s">
        <v>51</v>
      </c>
      <c r="D90" s="311">
        <f>SUM(D87+D85+D81+D79+D77+D65)</f>
        <v>29264070</v>
      </c>
      <c r="E90" s="311">
        <f>SUM(E87+E85+E81+E79+E77+E65)</f>
        <v>104288375</v>
      </c>
      <c r="F90" s="311">
        <f>SUM(F87+F85+F81+F79+F77+F65)</f>
        <v>133552445</v>
      </c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27"/>
      <c r="T90" s="127"/>
      <c r="U90" s="113"/>
      <c r="V90" s="113"/>
      <c r="W90" s="113"/>
      <c r="X90" s="113"/>
      <c r="AA90" s="103"/>
    </row>
    <row r="91" spans="2:27" ht="15.75" x14ac:dyDescent="0.2">
      <c r="B91" s="94"/>
      <c r="C91" s="96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127"/>
      <c r="T91" s="127"/>
      <c r="U91" s="105"/>
      <c r="V91" s="105"/>
      <c r="W91" s="105"/>
      <c r="X91" s="105"/>
      <c r="AA91" s="103"/>
    </row>
    <row r="92" spans="2:27" ht="69.75" customHeight="1" x14ac:dyDescent="0.2">
      <c r="B92" s="94"/>
      <c r="C92" s="96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127"/>
      <c r="T92" s="127"/>
      <c r="U92" s="105"/>
      <c r="V92" s="105"/>
      <c r="W92" s="105"/>
      <c r="X92" s="105"/>
      <c r="AA92" s="103"/>
    </row>
    <row r="93" spans="2:27" ht="138.75" customHeight="1" x14ac:dyDescent="0.2">
      <c r="D93" s="100"/>
      <c r="E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26"/>
      <c r="T93" s="126"/>
      <c r="U93" s="93"/>
      <c r="V93" s="93"/>
      <c r="W93" s="93"/>
      <c r="X93" s="93"/>
      <c r="Y93" s="93"/>
      <c r="AA93" s="106"/>
    </row>
    <row r="94" spans="2:27" ht="60" customHeight="1" x14ac:dyDescent="0.2">
      <c r="B94" s="557" t="s">
        <v>4</v>
      </c>
      <c r="C94" s="557" t="s">
        <v>5</v>
      </c>
      <c r="D94" s="559" t="s">
        <v>6</v>
      </c>
      <c r="E94" s="561" t="s">
        <v>7</v>
      </c>
      <c r="F94" s="549" t="s">
        <v>208</v>
      </c>
      <c r="G94" s="563" t="s">
        <v>98</v>
      </c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5"/>
      <c r="S94" s="176"/>
      <c r="T94" s="176"/>
      <c r="U94" s="566" t="s">
        <v>126</v>
      </c>
      <c r="V94" s="567"/>
      <c r="W94" s="567"/>
      <c r="X94" s="568"/>
      <c r="Y94" s="165" t="s">
        <v>100</v>
      </c>
      <c r="Z94" s="553" t="s">
        <v>87</v>
      </c>
      <c r="AA94" s="555" t="s">
        <v>97</v>
      </c>
    </row>
    <row r="95" spans="2:27" ht="31.5" customHeight="1" x14ac:dyDescent="0.2">
      <c r="B95" s="558"/>
      <c r="C95" s="558"/>
      <c r="D95" s="560"/>
      <c r="E95" s="562"/>
      <c r="F95" s="550"/>
      <c r="G95" s="160" t="s">
        <v>88</v>
      </c>
      <c r="H95" s="160" t="s">
        <v>89</v>
      </c>
      <c r="I95" s="160" t="s">
        <v>118</v>
      </c>
      <c r="J95" s="160" t="s">
        <v>90</v>
      </c>
      <c r="K95" s="160" t="s">
        <v>119</v>
      </c>
      <c r="L95" s="160" t="s">
        <v>125</v>
      </c>
      <c r="M95" s="160" t="s">
        <v>120</v>
      </c>
      <c r="N95" s="160" t="s">
        <v>92</v>
      </c>
      <c r="O95" s="160" t="s">
        <v>93</v>
      </c>
      <c r="P95" s="160" t="s">
        <v>94</v>
      </c>
      <c r="Q95" s="160" t="s">
        <v>95</v>
      </c>
      <c r="R95" s="160" t="s">
        <v>96</v>
      </c>
      <c r="S95" s="177"/>
      <c r="T95" s="177"/>
      <c r="U95" s="162" t="s">
        <v>83</v>
      </c>
      <c r="V95" s="162" t="s">
        <v>84</v>
      </c>
      <c r="W95" s="162" t="s">
        <v>85</v>
      </c>
      <c r="X95" s="162" t="s">
        <v>86</v>
      </c>
      <c r="Y95" s="164"/>
      <c r="Z95" s="554"/>
      <c r="AA95" s="556"/>
    </row>
    <row r="96" spans="2:27" ht="79.5" customHeight="1" x14ac:dyDescent="0.2">
      <c r="B96" s="147">
        <v>34101</v>
      </c>
      <c r="C96" s="166" t="s">
        <v>146</v>
      </c>
      <c r="D96" s="322">
        <v>600000</v>
      </c>
      <c r="E96" s="317">
        <v>0</v>
      </c>
      <c r="F96" s="318">
        <f>D96+E96</f>
        <v>600000</v>
      </c>
      <c r="G96" s="133">
        <v>50000</v>
      </c>
      <c r="H96" s="133">
        <v>50000</v>
      </c>
      <c r="I96" s="133">
        <v>50000</v>
      </c>
      <c r="J96" s="133">
        <v>50000</v>
      </c>
      <c r="K96" s="133">
        <v>50000</v>
      </c>
      <c r="L96" s="133">
        <v>50000</v>
      </c>
      <c r="M96" s="133">
        <v>50000</v>
      </c>
      <c r="N96" s="133">
        <v>50000</v>
      </c>
      <c r="O96" s="133">
        <v>50000</v>
      </c>
      <c r="P96" s="133">
        <v>50000</v>
      </c>
      <c r="Q96" s="133">
        <v>50000</v>
      </c>
      <c r="R96" s="133">
        <v>50000</v>
      </c>
      <c r="S96" s="183">
        <f>SUM(G96:R96)</f>
        <v>600000</v>
      </c>
      <c r="T96" s="386">
        <f>SUM(G96:R96)</f>
        <v>600000</v>
      </c>
      <c r="U96" s="179">
        <v>0.25</v>
      </c>
      <c r="V96" s="179">
        <v>0.25</v>
      </c>
      <c r="W96" s="179">
        <v>0.25</v>
      </c>
      <c r="X96" s="179">
        <v>0.25</v>
      </c>
      <c r="Y96" s="167"/>
      <c r="Z96" s="146" t="s">
        <v>150</v>
      </c>
      <c r="AA96" s="146" t="s">
        <v>108</v>
      </c>
    </row>
    <row r="97" spans="2:27" ht="23.25" hidden="1" x14ac:dyDescent="0.2">
      <c r="B97" s="192"/>
      <c r="C97" s="193"/>
      <c r="D97" s="330"/>
      <c r="E97" s="331"/>
      <c r="F97" s="332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94"/>
      <c r="T97" s="194"/>
      <c r="U97" s="195"/>
      <c r="V97" s="195"/>
      <c r="W97" s="195"/>
      <c r="X97" s="195"/>
      <c r="Y97" s="196"/>
      <c r="Z97" s="192"/>
      <c r="AA97" s="192"/>
    </row>
    <row r="98" spans="2:27" ht="23.25" hidden="1" x14ac:dyDescent="0.2">
      <c r="B98" s="298"/>
      <c r="C98" s="299"/>
      <c r="D98" s="333"/>
      <c r="E98" s="334"/>
      <c r="F98" s="335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1"/>
      <c r="T98" s="301"/>
      <c r="U98" s="302"/>
      <c r="V98" s="302"/>
      <c r="W98" s="302"/>
      <c r="X98" s="302"/>
      <c r="Y98" s="303"/>
      <c r="Z98" s="298"/>
      <c r="AA98" s="298"/>
    </row>
    <row r="99" spans="2:27" ht="110.25" hidden="1" customHeight="1" x14ac:dyDescent="0.2">
      <c r="B99" s="172">
        <v>34401</v>
      </c>
      <c r="C99" s="197" t="s">
        <v>176</v>
      </c>
      <c r="D99" s="336">
        <v>0</v>
      </c>
      <c r="E99" s="337">
        <v>0</v>
      </c>
      <c r="F99" s="318">
        <f>D99+E99</f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83">
        <f>SUM(G99:R99)</f>
        <v>0</v>
      </c>
      <c r="T99" s="183"/>
      <c r="U99" s="179">
        <v>0</v>
      </c>
      <c r="V99" s="179">
        <v>0</v>
      </c>
      <c r="W99" s="179">
        <v>0</v>
      </c>
      <c r="X99" s="179">
        <v>0</v>
      </c>
      <c r="Y99" s="198"/>
      <c r="Z99" s="172" t="s">
        <v>150</v>
      </c>
      <c r="AA99" s="172" t="s">
        <v>108</v>
      </c>
    </row>
    <row r="100" spans="2:27" ht="23.25" x14ac:dyDescent="0.2">
      <c r="B100" s="420"/>
      <c r="C100" s="421"/>
      <c r="D100" s="422"/>
      <c r="E100" s="423"/>
      <c r="F100" s="424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6"/>
      <c r="T100" s="426"/>
      <c r="U100" s="427"/>
      <c r="V100" s="427"/>
      <c r="W100" s="427"/>
      <c r="X100" s="427"/>
      <c r="Y100" s="428"/>
      <c r="Z100" s="420"/>
      <c r="AA100" s="420"/>
    </row>
    <row r="101" spans="2:27" ht="170.1" customHeight="1" x14ac:dyDescent="0.2">
      <c r="B101" s="493">
        <v>34501</v>
      </c>
      <c r="C101" s="250" t="s">
        <v>39</v>
      </c>
      <c r="D101" s="338">
        <v>0</v>
      </c>
      <c r="E101" s="170">
        <v>8040461</v>
      </c>
      <c r="F101" s="339">
        <f>D101+E101</f>
        <v>8040461</v>
      </c>
      <c r="G101" s="170">
        <v>0</v>
      </c>
      <c r="H101" s="170">
        <v>0</v>
      </c>
      <c r="I101" s="170">
        <v>0</v>
      </c>
      <c r="J101" s="170">
        <v>2680153.6666666665</v>
      </c>
      <c r="K101" s="170">
        <v>2680153.6666666665</v>
      </c>
      <c r="L101" s="170">
        <v>2680153.6666666665</v>
      </c>
      <c r="M101" s="133">
        <v>0</v>
      </c>
      <c r="N101" s="170">
        <v>0</v>
      </c>
      <c r="O101" s="170">
        <v>0</v>
      </c>
      <c r="P101" s="170">
        <v>0</v>
      </c>
      <c r="Q101" s="170">
        <v>0</v>
      </c>
      <c r="R101" s="133">
        <v>0</v>
      </c>
      <c r="S101" s="383">
        <f>SUM(G101:R101)</f>
        <v>8040461</v>
      </c>
      <c r="T101" s="386">
        <f>SUM(G101:R101)</f>
        <v>8040461</v>
      </c>
      <c r="U101" s="179">
        <v>0</v>
      </c>
      <c r="V101" s="179">
        <v>1</v>
      </c>
      <c r="W101" s="179">
        <v>0</v>
      </c>
      <c r="X101" s="179">
        <v>0</v>
      </c>
      <c r="Y101" s="199"/>
      <c r="Z101" s="148" t="s">
        <v>209</v>
      </c>
      <c r="AA101" s="146" t="s">
        <v>108</v>
      </c>
    </row>
    <row r="102" spans="2:27" ht="17.25" customHeight="1" x14ac:dyDescent="0.2">
      <c r="B102" s="429"/>
      <c r="C102" s="430"/>
      <c r="D102" s="431"/>
      <c r="E102" s="431"/>
      <c r="F102" s="432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4"/>
      <c r="T102" s="434"/>
      <c r="U102" s="399"/>
      <c r="V102" s="399"/>
      <c r="W102" s="399"/>
      <c r="X102" s="399"/>
      <c r="Y102" s="420"/>
      <c r="Z102" s="435"/>
      <c r="AA102" s="435"/>
    </row>
    <row r="103" spans="2:27" ht="77.25" hidden="1" customHeight="1" x14ac:dyDescent="0.2">
      <c r="B103" s="168">
        <v>34701</v>
      </c>
      <c r="C103" s="169" t="s">
        <v>147</v>
      </c>
      <c r="D103" s="338">
        <v>0</v>
      </c>
      <c r="E103" s="340">
        <v>0</v>
      </c>
      <c r="F103" s="339">
        <f>D103+E103</f>
        <v>0</v>
      </c>
      <c r="G103" s="170">
        <v>0</v>
      </c>
      <c r="H103" s="170">
        <v>0</v>
      </c>
      <c r="I103" s="170">
        <v>0</v>
      </c>
      <c r="J103" s="170"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83">
        <f>SUM(G103:R103)</f>
        <v>0</v>
      </c>
      <c r="T103" s="183"/>
      <c r="U103" s="179">
        <v>0</v>
      </c>
      <c r="V103" s="179">
        <v>0</v>
      </c>
      <c r="W103" s="179">
        <v>0</v>
      </c>
      <c r="X103" s="179">
        <v>0</v>
      </c>
      <c r="Y103" s="199"/>
      <c r="Z103" s="146" t="s">
        <v>150</v>
      </c>
      <c r="AA103" s="146" t="s">
        <v>108</v>
      </c>
    </row>
    <row r="104" spans="2:27" ht="21" hidden="1" customHeight="1" x14ac:dyDescent="0.2">
      <c r="B104" s="304"/>
      <c r="C104" s="305"/>
      <c r="D104" s="306"/>
      <c r="E104" s="306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7"/>
      <c r="S104" s="308"/>
      <c r="T104" s="308"/>
      <c r="U104" s="279"/>
      <c r="V104" s="279"/>
      <c r="W104" s="279"/>
      <c r="X104" s="279"/>
      <c r="Y104" s="310"/>
      <c r="Z104" s="309"/>
      <c r="AA104" s="309"/>
    </row>
    <row r="105" spans="2:27" ht="16.5" customHeight="1" x14ac:dyDescent="0.2">
      <c r="D105" s="107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26"/>
      <c r="T105" s="126"/>
      <c r="U105" s="109"/>
      <c r="V105" s="109"/>
      <c r="W105" s="109"/>
      <c r="X105" s="109"/>
      <c r="AA105" s="103"/>
    </row>
    <row r="106" spans="2:27" ht="19.5" customHeight="1" x14ac:dyDescent="0.2">
      <c r="D106" s="107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26"/>
      <c r="T106" s="126"/>
      <c r="U106" s="109"/>
      <c r="V106" s="112"/>
      <c r="W106" s="112"/>
      <c r="X106" s="112"/>
      <c r="Y106" s="101"/>
      <c r="AA106" s="103"/>
    </row>
    <row r="107" spans="2:27" ht="126" customHeight="1" x14ac:dyDescent="0.2">
      <c r="B107" s="297">
        <v>3400</v>
      </c>
      <c r="C107" s="159" t="s">
        <v>57</v>
      </c>
      <c r="D107" s="314">
        <f>D96+D99+D101+D103</f>
        <v>600000</v>
      </c>
      <c r="E107" s="314">
        <f>E96+E101+E103</f>
        <v>8040461</v>
      </c>
      <c r="F107" s="315">
        <f>D107+E107</f>
        <v>8640461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27"/>
      <c r="T107" s="127"/>
      <c r="U107" s="109"/>
      <c r="V107" s="109"/>
      <c r="W107" s="109"/>
      <c r="X107" s="109"/>
      <c r="Y107" s="101"/>
      <c r="AA107" s="103"/>
    </row>
    <row r="108" spans="2:27" ht="92.25" customHeight="1" x14ac:dyDescent="0.2">
      <c r="B108" s="94"/>
      <c r="C108" s="9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27"/>
      <c r="T108" s="127"/>
      <c r="U108" s="109"/>
      <c r="V108" s="109"/>
      <c r="W108" s="109"/>
      <c r="X108" s="109"/>
      <c r="Y108" s="101"/>
      <c r="AA108" s="103"/>
    </row>
    <row r="109" spans="2:27" ht="92.25" customHeight="1" x14ac:dyDescent="0.2">
      <c r="B109" s="94"/>
      <c r="C109" s="96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27"/>
      <c r="T109" s="127"/>
      <c r="U109" s="109"/>
      <c r="V109" s="109"/>
      <c r="W109" s="109"/>
      <c r="X109" s="109"/>
      <c r="Y109" s="101"/>
      <c r="AA109" s="103"/>
    </row>
    <row r="110" spans="2:27" ht="56.25" customHeight="1" x14ac:dyDescent="0.2">
      <c r="B110" s="94"/>
      <c r="C110" s="96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27"/>
      <c r="T110" s="127"/>
      <c r="U110" s="109"/>
      <c r="V110" s="109"/>
      <c r="W110" s="109"/>
      <c r="X110" s="109"/>
      <c r="Y110" s="101"/>
      <c r="AA110" s="103"/>
    </row>
    <row r="111" spans="2:27" ht="54" customHeight="1" x14ac:dyDescent="0.2">
      <c r="B111" s="94"/>
      <c r="C111" s="96"/>
      <c r="D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127"/>
      <c r="T111" s="127"/>
      <c r="Y111" s="101"/>
      <c r="AA111" s="103"/>
    </row>
    <row r="112" spans="2:27" ht="85.5" customHeight="1" x14ac:dyDescent="0.2">
      <c r="B112" s="557" t="s">
        <v>4</v>
      </c>
      <c r="C112" s="557" t="s">
        <v>5</v>
      </c>
      <c r="D112" s="561" t="s">
        <v>6</v>
      </c>
      <c r="E112" s="561" t="s">
        <v>7</v>
      </c>
      <c r="F112" s="549" t="s">
        <v>208</v>
      </c>
      <c r="G112" s="563" t="s">
        <v>98</v>
      </c>
      <c r="H112" s="564"/>
      <c r="I112" s="564"/>
      <c r="J112" s="564"/>
      <c r="K112" s="564"/>
      <c r="L112" s="564"/>
      <c r="M112" s="564"/>
      <c r="N112" s="564"/>
      <c r="O112" s="564"/>
      <c r="P112" s="564"/>
      <c r="Q112" s="564"/>
      <c r="R112" s="565"/>
      <c r="S112" s="176"/>
      <c r="T112" s="176"/>
      <c r="U112" s="566" t="s">
        <v>126</v>
      </c>
      <c r="V112" s="567"/>
      <c r="W112" s="567"/>
      <c r="X112" s="568"/>
      <c r="Y112" s="165" t="s">
        <v>100</v>
      </c>
      <c r="Z112" s="553" t="s">
        <v>87</v>
      </c>
      <c r="AA112" s="555" t="s">
        <v>97</v>
      </c>
    </row>
    <row r="113" spans="2:27" ht="41.25" customHeight="1" x14ac:dyDescent="0.2">
      <c r="B113" s="558"/>
      <c r="C113" s="558"/>
      <c r="D113" s="562"/>
      <c r="E113" s="562"/>
      <c r="F113" s="550"/>
      <c r="G113" s="160" t="s">
        <v>88</v>
      </c>
      <c r="H113" s="160" t="s">
        <v>89</v>
      </c>
      <c r="I113" s="160" t="s">
        <v>118</v>
      </c>
      <c r="J113" s="160" t="s">
        <v>90</v>
      </c>
      <c r="K113" s="160" t="s">
        <v>119</v>
      </c>
      <c r="L113" s="160" t="s">
        <v>125</v>
      </c>
      <c r="M113" s="160" t="s">
        <v>120</v>
      </c>
      <c r="N113" s="160" t="s">
        <v>92</v>
      </c>
      <c r="O113" s="160" t="s">
        <v>93</v>
      </c>
      <c r="P113" s="160" t="s">
        <v>94</v>
      </c>
      <c r="Q113" s="160" t="s">
        <v>95</v>
      </c>
      <c r="R113" s="160" t="s">
        <v>96</v>
      </c>
      <c r="S113" s="177"/>
      <c r="T113" s="177"/>
      <c r="U113" s="162" t="s">
        <v>83</v>
      </c>
      <c r="V113" s="162" t="s">
        <v>84</v>
      </c>
      <c r="W113" s="162" t="s">
        <v>85</v>
      </c>
      <c r="X113" s="162" t="s">
        <v>86</v>
      </c>
      <c r="Y113" s="164"/>
      <c r="Z113" s="554"/>
      <c r="AA113" s="556"/>
    </row>
    <row r="114" spans="2:27" ht="114" customHeight="1" x14ac:dyDescent="0.2">
      <c r="B114" s="147">
        <v>35102</v>
      </c>
      <c r="C114" s="166" t="s">
        <v>152</v>
      </c>
      <c r="D114" s="486">
        <v>6800653</v>
      </c>
      <c r="E114" s="486">
        <v>0</v>
      </c>
      <c r="F114" s="501">
        <f>D114+E114</f>
        <v>6800653</v>
      </c>
      <c r="G114" s="133">
        <v>0</v>
      </c>
      <c r="H114" s="133">
        <v>0</v>
      </c>
      <c r="I114" s="133">
        <v>0</v>
      </c>
      <c r="J114" s="133">
        <v>657396.45666666667</v>
      </c>
      <c r="K114" s="133">
        <v>657396.45666666667</v>
      </c>
      <c r="L114" s="133">
        <v>657396.45666666667</v>
      </c>
      <c r="M114" s="133">
        <v>1609487.8766666667</v>
      </c>
      <c r="N114" s="133">
        <v>1609487.8766666667</v>
      </c>
      <c r="O114" s="133">
        <v>1609487.8766666667</v>
      </c>
      <c r="P114" s="133">
        <v>0</v>
      </c>
      <c r="Q114" s="133">
        <v>0</v>
      </c>
      <c r="R114" s="133">
        <v>0</v>
      </c>
      <c r="S114" s="183">
        <f>SUM(G114:R114)</f>
        <v>6800653.0000000009</v>
      </c>
      <c r="T114" s="386">
        <f>SUM(G114:R114)</f>
        <v>6800653.0000000009</v>
      </c>
      <c r="U114" s="179">
        <v>0</v>
      </c>
      <c r="V114" s="179">
        <v>0.28999999999999998</v>
      </c>
      <c r="W114" s="179">
        <v>0.71</v>
      </c>
      <c r="X114" s="179">
        <v>0</v>
      </c>
      <c r="Y114" s="167"/>
      <c r="Z114" s="146" t="s">
        <v>150</v>
      </c>
      <c r="AA114" s="146" t="s">
        <v>108</v>
      </c>
    </row>
    <row r="115" spans="2:27" ht="20.25" customHeight="1" x14ac:dyDescent="0.2">
      <c r="B115" s="436"/>
      <c r="C115" s="437"/>
      <c r="D115" s="438"/>
      <c r="E115" s="439"/>
      <c r="F115" s="52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1"/>
      <c r="T115" s="441"/>
      <c r="U115" s="442"/>
      <c r="V115" s="442"/>
      <c r="W115" s="442"/>
      <c r="X115" s="442"/>
      <c r="Y115" s="443"/>
      <c r="Z115" s="436"/>
      <c r="AA115" s="436"/>
    </row>
    <row r="116" spans="2:27" ht="99.75" hidden="1" customHeight="1" x14ac:dyDescent="0.2">
      <c r="B116" s="172">
        <v>35201</v>
      </c>
      <c r="C116" s="200" t="s">
        <v>148</v>
      </c>
      <c r="D116" s="341">
        <v>0</v>
      </c>
      <c r="E116" s="337">
        <v>0</v>
      </c>
      <c r="F116" s="318">
        <f>D116+E116</f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83">
        <f>SUM(G116:R116)</f>
        <v>0</v>
      </c>
      <c r="T116" s="183"/>
      <c r="U116" s="179">
        <v>0</v>
      </c>
      <c r="V116" s="179">
        <v>0</v>
      </c>
      <c r="W116" s="179">
        <v>0</v>
      </c>
      <c r="X116" s="179">
        <v>0</v>
      </c>
      <c r="Y116" s="201"/>
      <c r="Z116" s="172" t="s">
        <v>150</v>
      </c>
      <c r="AA116" s="146" t="s">
        <v>108</v>
      </c>
    </row>
    <row r="117" spans="2:27" ht="23.25" hidden="1" x14ac:dyDescent="0.2">
      <c r="B117" s="192"/>
      <c r="C117" s="193"/>
      <c r="D117" s="330"/>
      <c r="E117" s="331"/>
      <c r="F117" s="521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94"/>
      <c r="T117" s="194"/>
      <c r="U117" s="195"/>
      <c r="V117" s="195"/>
      <c r="W117" s="195"/>
      <c r="X117" s="195"/>
      <c r="Y117" s="196"/>
      <c r="Z117" s="192"/>
      <c r="AA117" s="192"/>
    </row>
    <row r="118" spans="2:27" s="490" customFormat="1" ht="84" customHeight="1" x14ac:dyDescent="0.2">
      <c r="B118" s="147">
        <v>35201</v>
      </c>
      <c r="C118" s="166" t="s">
        <v>197</v>
      </c>
      <c r="D118" s="486">
        <v>500000</v>
      </c>
      <c r="E118" s="486">
        <v>0</v>
      </c>
      <c r="F118" s="518">
        <f>D118+E118</f>
        <v>500000</v>
      </c>
      <c r="G118" s="491">
        <v>41666.666666666664</v>
      </c>
      <c r="H118" s="491">
        <v>41666.666666666664</v>
      </c>
      <c r="I118" s="491">
        <v>41666.666666666664</v>
      </c>
      <c r="J118" s="491">
        <v>41666.666666666664</v>
      </c>
      <c r="K118" s="491">
        <v>41666.666666666664</v>
      </c>
      <c r="L118" s="491">
        <v>41666.666666666664</v>
      </c>
      <c r="M118" s="491">
        <v>41666.666666666664</v>
      </c>
      <c r="N118" s="491">
        <v>41666.666666666664</v>
      </c>
      <c r="O118" s="491">
        <v>41666.666666666664</v>
      </c>
      <c r="P118" s="491">
        <v>41666.666666666664</v>
      </c>
      <c r="Q118" s="491">
        <v>41666.666666666664</v>
      </c>
      <c r="R118" s="491">
        <v>41666.666666666664</v>
      </c>
      <c r="S118" s="480"/>
      <c r="T118" s="480"/>
      <c r="U118" s="171">
        <v>0.25</v>
      </c>
      <c r="V118" s="171">
        <v>0.25</v>
      </c>
      <c r="W118" s="171">
        <v>0.25</v>
      </c>
      <c r="X118" s="171">
        <v>0.25</v>
      </c>
      <c r="Y118" s="171"/>
      <c r="Z118" s="166" t="s">
        <v>184</v>
      </c>
      <c r="AA118" s="147" t="s">
        <v>108</v>
      </c>
    </row>
    <row r="119" spans="2:27" ht="20.25" customHeight="1" x14ac:dyDescent="0.2">
      <c r="B119" s="436"/>
      <c r="C119" s="437"/>
      <c r="D119" s="438"/>
      <c r="E119" s="439"/>
      <c r="F119" s="52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1"/>
      <c r="T119" s="441"/>
      <c r="U119" s="442"/>
      <c r="V119" s="442"/>
      <c r="W119" s="442"/>
      <c r="X119" s="442"/>
      <c r="Y119" s="443"/>
      <c r="Z119" s="436"/>
      <c r="AA119" s="436"/>
    </row>
    <row r="120" spans="2:27" s="490" customFormat="1" ht="94.5" customHeight="1" x14ac:dyDescent="0.2">
      <c r="B120" s="147">
        <v>35501</v>
      </c>
      <c r="C120" s="166" t="s">
        <v>198</v>
      </c>
      <c r="D120" s="486">
        <v>200000</v>
      </c>
      <c r="E120" s="486">
        <v>0</v>
      </c>
      <c r="F120" s="518">
        <f>D120+E120</f>
        <v>200000</v>
      </c>
      <c r="G120" s="491">
        <v>16666.666666666668</v>
      </c>
      <c r="H120" s="491">
        <v>16666.666666666668</v>
      </c>
      <c r="I120" s="491">
        <v>16666.666666666668</v>
      </c>
      <c r="J120" s="491">
        <v>16666.666666666668</v>
      </c>
      <c r="K120" s="491">
        <v>16666.666666666668</v>
      </c>
      <c r="L120" s="491">
        <v>16666.666666666668</v>
      </c>
      <c r="M120" s="491">
        <v>16666.666666666668</v>
      </c>
      <c r="N120" s="491">
        <v>16666.666666666668</v>
      </c>
      <c r="O120" s="491">
        <v>16666.666666666668</v>
      </c>
      <c r="P120" s="491">
        <v>16666.666666666668</v>
      </c>
      <c r="Q120" s="138">
        <v>16666.666666666668</v>
      </c>
      <c r="R120" s="492">
        <v>16666.666666666668</v>
      </c>
      <c r="S120" s="480"/>
      <c r="T120" s="480"/>
      <c r="U120" s="171">
        <v>0.25</v>
      </c>
      <c r="V120" s="171">
        <v>0.25</v>
      </c>
      <c r="W120" s="171">
        <v>0.25</v>
      </c>
      <c r="X120" s="171">
        <v>0.25</v>
      </c>
      <c r="Y120" s="171"/>
      <c r="Z120" s="166" t="s">
        <v>184</v>
      </c>
      <c r="AA120" s="147" t="s">
        <v>108</v>
      </c>
    </row>
    <row r="121" spans="2:27" ht="20.25" customHeight="1" x14ac:dyDescent="0.2">
      <c r="B121" s="436"/>
      <c r="C121" s="437"/>
      <c r="D121" s="438"/>
      <c r="E121" s="439"/>
      <c r="F121" s="52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1"/>
      <c r="T121" s="441"/>
      <c r="U121" s="442"/>
      <c r="V121" s="442"/>
      <c r="W121" s="442"/>
      <c r="X121" s="442"/>
      <c r="Y121" s="443"/>
      <c r="Z121" s="436"/>
      <c r="AA121" s="436"/>
    </row>
    <row r="122" spans="2:27" s="490" customFormat="1" ht="84" customHeight="1" x14ac:dyDescent="0.2">
      <c r="B122" s="147">
        <v>35701</v>
      </c>
      <c r="C122" s="166" t="s">
        <v>58</v>
      </c>
      <c r="D122" s="486">
        <v>6981042</v>
      </c>
      <c r="E122" s="486">
        <v>0</v>
      </c>
      <c r="F122" s="518">
        <f>D122+E122</f>
        <v>6981042</v>
      </c>
      <c r="G122" s="491">
        <v>581753.5</v>
      </c>
      <c r="H122" s="491">
        <v>581753.5</v>
      </c>
      <c r="I122" s="491">
        <v>581753.5</v>
      </c>
      <c r="J122" s="491">
        <v>581753.5</v>
      </c>
      <c r="K122" s="491">
        <v>581753.5</v>
      </c>
      <c r="L122" s="491">
        <v>581753.5</v>
      </c>
      <c r="M122" s="491">
        <v>581753.5</v>
      </c>
      <c r="N122" s="491">
        <v>581753.5</v>
      </c>
      <c r="O122" s="491">
        <v>581753.5</v>
      </c>
      <c r="P122" s="491">
        <v>581753.5</v>
      </c>
      <c r="Q122" s="491">
        <v>581753.5</v>
      </c>
      <c r="R122" s="491">
        <v>581753.5</v>
      </c>
      <c r="S122" s="480"/>
      <c r="T122" s="480"/>
      <c r="U122" s="171">
        <v>0.25</v>
      </c>
      <c r="V122" s="171">
        <v>0.25</v>
      </c>
      <c r="W122" s="171">
        <v>0.25</v>
      </c>
      <c r="X122" s="171">
        <v>0.25</v>
      </c>
      <c r="Y122" s="171"/>
      <c r="Z122" s="166" t="s">
        <v>184</v>
      </c>
      <c r="AA122" s="147" t="s">
        <v>108</v>
      </c>
    </row>
    <row r="123" spans="2:27" ht="20.25" customHeight="1" x14ac:dyDescent="0.2">
      <c r="B123" s="436"/>
      <c r="C123" s="437"/>
      <c r="D123" s="438"/>
      <c r="E123" s="439"/>
      <c r="F123" s="52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1"/>
      <c r="T123" s="441"/>
      <c r="U123" s="442"/>
      <c r="V123" s="442"/>
      <c r="W123" s="442"/>
      <c r="X123" s="442"/>
      <c r="Y123" s="443"/>
      <c r="Z123" s="436"/>
      <c r="AA123" s="436"/>
    </row>
    <row r="124" spans="2:27" s="490" customFormat="1" ht="84" customHeight="1" x14ac:dyDescent="0.2">
      <c r="B124" s="147">
        <v>35901</v>
      </c>
      <c r="C124" s="166" t="s">
        <v>59</v>
      </c>
      <c r="D124" s="486">
        <v>300000</v>
      </c>
      <c r="E124" s="486">
        <v>0</v>
      </c>
      <c r="F124" s="518">
        <f>D124+E124</f>
        <v>300000</v>
      </c>
      <c r="G124" s="491">
        <v>25000</v>
      </c>
      <c r="H124" s="491">
        <v>25000</v>
      </c>
      <c r="I124" s="491">
        <v>25000</v>
      </c>
      <c r="J124" s="491">
        <v>25000</v>
      </c>
      <c r="K124" s="491">
        <v>25000</v>
      </c>
      <c r="L124" s="491">
        <v>25000</v>
      </c>
      <c r="M124" s="491">
        <v>25000</v>
      </c>
      <c r="N124" s="491">
        <v>25000</v>
      </c>
      <c r="O124" s="491">
        <v>25000</v>
      </c>
      <c r="P124" s="491">
        <v>25000</v>
      </c>
      <c r="Q124" s="491">
        <v>25000</v>
      </c>
      <c r="R124" s="491">
        <v>25000</v>
      </c>
      <c r="S124" s="480"/>
      <c r="T124" s="480"/>
      <c r="U124" s="171">
        <v>0.25</v>
      </c>
      <c r="V124" s="171">
        <v>0.25</v>
      </c>
      <c r="W124" s="171">
        <v>0.25</v>
      </c>
      <c r="X124" s="171">
        <v>0.25</v>
      </c>
      <c r="Y124" s="171"/>
      <c r="Z124" s="166" t="s">
        <v>184</v>
      </c>
      <c r="AA124" s="147" t="s">
        <v>108</v>
      </c>
    </row>
    <row r="125" spans="2:27" ht="20.25" customHeight="1" x14ac:dyDescent="0.2">
      <c r="B125" s="436"/>
      <c r="C125" s="437"/>
      <c r="D125" s="438"/>
      <c r="E125" s="439"/>
      <c r="F125" s="52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1"/>
      <c r="T125" s="441"/>
      <c r="U125" s="442"/>
      <c r="V125" s="442"/>
      <c r="W125" s="442"/>
      <c r="X125" s="442"/>
      <c r="Y125" s="443"/>
      <c r="Z125" s="436"/>
      <c r="AA125" s="436"/>
    </row>
    <row r="126" spans="2:27" s="490" customFormat="1" ht="93" customHeight="1" x14ac:dyDescent="0.2">
      <c r="B126" s="493">
        <v>35301</v>
      </c>
      <c r="C126" s="250" t="s">
        <v>113</v>
      </c>
      <c r="D126" s="486">
        <v>4236000</v>
      </c>
      <c r="E126" s="486">
        <v>837316</v>
      </c>
      <c r="F126" s="518">
        <f>D126+E126</f>
        <v>5073316</v>
      </c>
      <c r="G126" s="491">
        <v>422776.33333333331</v>
      </c>
      <c r="H126" s="491">
        <v>422776.33333333331</v>
      </c>
      <c r="I126" s="491">
        <v>422776.33333333331</v>
      </c>
      <c r="J126" s="491">
        <v>422776.33333333331</v>
      </c>
      <c r="K126" s="491">
        <v>422776.33333333331</v>
      </c>
      <c r="L126" s="491">
        <v>422776.33333333331</v>
      </c>
      <c r="M126" s="491">
        <v>422776.33333333331</v>
      </c>
      <c r="N126" s="491">
        <v>422776.33333333331</v>
      </c>
      <c r="O126" s="491">
        <v>422776.33333333331</v>
      </c>
      <c r="P126" s="491">
        <v>422776.33333333331</v>
      </c>
      <c r="Q126" s="138">
        <v>422776.33333333331</v>
      </c>
      <c r="R126" s="492">
        <v>422776.33333333331</v>
      </c>
      <c r="S126" s="480"/>
      <c r="T126" s="480"/>
      <c r="U126" s="171">
        <v>0.25</v>
      </c>
      <c r="V126" s="171">
        <v>0.25</v>
      </c>
      <c r="W126" s="171">
        <v>0.25</v>
      </c>
      <c r="X126" s="171">
        <v>0.25</v>
      </c>
      <c r="Y126" s="171"/>
      <c r="Z126" s="166" t="s">
        <v>184</v>
      </c>
      <c r="AA126" s="147" t="s">
        <v>108</v>
      </c>
    </row>
    <row r="127" spans="2:27" ht="23.25" x14ac:dyDescent="0.2">
      <c r="B127" s="436"/>
      <c r="C127" s="437"/>
      <c r="D127" s="439"/>
      <c r="E127" s="439"/>
      <c r="F127" s="444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6"/>
      <c r="T127" s="446"/>
      <c r="U127" s="408"/>
      <c r="V127" s="408"/>
      <c r="W127" s="408"/>
      <c r="X127" s="408"/>
      <c r="Y127" s="447"/>
      <c r="Z127" s="448"/>
      <c r="AA127" s="448"/>
    </row>
    <row r="128" spans="2:27" s="490" customFormat="1" ht="126" customHeight="1" x14ac:dyDescent="0.2">
      <c r="B128" s="493">
        <v>35401</v>
      </c>
      <c r="C128" s="250" t="s">
        <v>114</v>
      </c>
      <c r="D128" s="338">
        <v>48440930</v>
      </c>
      <c r="E128" s="494">
        <v>37835451</v>
      </c>
      <c r="F128" s="495">
        <f>D128+E128</f>
        <v>86276381</v>
      </c>
      <c r="G128" s="499">
        <v>7189698.416666667</v>
      </c>
      <c r="H128" s="499">
        <v>7189698.416666667</v>
      </c>
      <c r="I128" s="499">
        <v>7189698.416666667</v>
      </c>
      <c r="J128" s="499">
        <v>7189698.416666667</v>
      </c>
      <c r="K128" s="499">
        <v>7189698.416666667</v>
      </c>
      <c r="L128" s="499">
        <v>7189698.416666667</v>
      </c>
      <c r="M128" s="499">
        <v>7189698.416666667</v>
      </c>
      <c r="N128" s="499">
        <v>7189698.416666667</v>
      </c>
      <c r="O128" s="499">
        <v>7189698.416666667</v>
      </c>
      <c r="P128" s="499">
        <v>7189698.416666667</v>
      </c>
      <c r="Q128" s="499">
        <v>7189698.416666667</v>
      </c>
      <c r="R128" s="499">
        <v>7189698.416666667</v>
      </c>
      <c r="S128" s="500">
        <f>SUM(G128:R128)</f>
        <v>86276381</v>
      </c>
      <c r="T128" s="497">
        <f>SUM(G128:R128)</f>
        <v>86276381</v>
      </c>
      <c r="U128" s="171">
        <v>0.25</v>
      </c>
      <c r="V128" s="171">
        <v>0.25</v>
      </c>
      <c r="W128" s="171">
        <v>0.25</v>
      </c>
      <c r="X128" s="171">
        <v>0.25</v>
      </c>
      <c r="Y128" s="498"/>
      <c r="Z128" s="166" t="s">
        <v>191</v>
      </c>
      <c r="AA128" s="147" t="s">
        <v>108</v>
      </c>
    </row>
    <row r="129" spans="2:27" ht="23.25" x14ac:dyDescent="0.2">
      <c r="B129" s="436"/>
      <c r="C129" s="437"/>
      <c r="D129" s="439"/>
      <c r="E129" s="439"/>
      <c r="F129" s="449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45"/>
      <c r="S129" s="446"/>
      <c r="T129" s="446"/>
      <c r="U129" s="408"/>
      <c r="V129" s="408"/>
      <c r="W129" s="408"/>
      <c r="X129" s="408"/>
      <c r="Y129" s="450"/>
      <c r="Z129" s="448"/>
      <c r="AA129" s="448"/>
    </row>
    <row r="130" spans="2:27" ht="158.25" hidden="1" customHeight="1" x14ac:dyDescent="0.2">
      <c r="B130" s="147">
        <v>35501</v>
      </c>
      <c r="C130" s="166" t="s">
        <v>115</v>
      </c>
      <c r="D130" s="322">
        <v>0</v>
      </c>
      <c r="E130" s="317">
        <v>0</v>
      </c>
      <c r="F130" s="318">
        <f>D130+E130</f>
        <v>0</v>
      </c>
      <c r="G130" s="170">
        <v>0</v>
      </c>
      <c r="H130" s="170">
        <v>0</v>
      </c>
      <c r="I130" s="170">
        <v>0</v>
      </c>
      <c r="J130" s="170">
        <v>0</v>
      </c>
      <c r="K130" s="170">
        <v>0</v>
      </c>
      <c r="L130" s="170">
        <v>0</v>
      </c>
      <c r="M130" s="170">
        <v>0</v>
      </c>
      <c r="N130" s="170">
        <v>0</v>
      </c>
      <c r="O130" s="170">
        <v>0</v>
      </c>
      <c r="P130" s="170">
        <v>0</v>
      </c>
      <c r="Q130" s="170">
        <v>0</v>
      </c>
      <c r="R130" s="170">
        <v>0</v>
      </c>
      <c r="S130" s="183">
        <f>SUM(G130:R130)</f>
        <v>0</v>
      </c>
      <c r="T130" s="183"/>
      <c r="U130" s="179">
        <v>0</v>
      </c>
      <c r="V130" s="179">
        <v>0</v>
      </c>
      <c r="W130" s="179">
        <v>0</v>
      </c>
      <c r="X130" s="179">
        <v>0</v>
      </c>
      <c r="Y130" s="167"/>
      <c r="Z130" s="146" t="s">
        <v>150</v>
      </c>
      <c r="AA130" s="146" t="s">
        <v>108</v>
      </c>
    </row>
    <row r="131" spans="2:27" ht="21" hidden="1" customHeight="1" x14ac:dyDescent="0.2">
      <c r="B131" s="281"/>
      <c r="C131" s="281"/>
      <c r="D131" s="349"/>
      <c r="E131" s="349"/>
      <c r="F131" s="350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4"/>
      <c r="T131" s="284"/>
      <c r="U131" s="343"/>
      <c r="V131" s="343"/>
      <c r="W131" s="343"/>
      <c r="X131" s="343"/>
      <c r="Y131" s="285"/>
      <c r="Z131" s="281"/>
      <c r="AA131" s="351"/>
    </row>
    <row r="132" spans="2:27" ht="120" hidden="1" customHeight="1" x14ac:dyDescent="0.2">
      <c r="B132" s="146">
        <v>35701</v>
      </c>
      <c r="C132" s="166" t="s">
        <v>116</v>
      </c>
      <c r="D132" s="322">
        <v>0</v>
      </c>
      <c r="E132" s="317">
        <v>0</v>
      </c>
      <c r="F132" s="318">
        <f>D132+E132</f>
        <v>0</v>
      </c>
      <c r="G132" s="170">
        <v>0</v>
      </c>
      <c r="H132" s="170">
        <v>0</v>
      </c>
      <c r="I132" s="170">
        <v>0</v>
      </c>
      <c r="J132" s="170">
        <v>0</v>
      </c>
      <c r="K132" s="170">
        <v>0</v>
      </c>
      <c r="L132" s="170">
        <v>0</v>
      </c>
      <c r="M132" s="170">
        <v>0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  <c r="S132" s="183">
        <f>SUM(G132:R132)</f>
        <v>0</v>
      </c>
      <c r="T132" s="183"/>
      <c r="U132" s="179">
        <v>0</v>
      </c>
      <c r="V132" s="179">
        <v>0</v>
      </c>
      <c r="W132" s="179">
        <v>0</v>
      </c>
      <c r="X132" s="179">
        <v>0</v>
      </c>
      <c r="Y132" s="167"/>
      <c r="Z132" s="148" t="s">
        <v>191</v>
      </c>
      <c r="AA132" s="146" t="s">
        <v>108</v>
      </c>
    </row>
    <row r="133" spans="2:27" ht="18.75" hidden="1" customHeight="1" x14ac:dyDescent="0.2">
      <c r="B133" s="281"/>
      <c r="C133" s="282"/>
      <c r="D133" s="352"/>
      <c r="E133" s="349"/>
      <c r="F133" s="350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4"/>
      <c r="T133" s="284"/>
      <c r="U133" s="343"/>
      <c r="V133" s="343"/>
      <c r="W133" s="343"/>
      <c r="X133" s="343"/>
      <c r="Y133" s="353"/>
      <c r="Z133" s="281"/>
      <c r="AA133" s="281"/>
    </row>
    <row r="134" spans="2:27" s="490" customFormat="1" ht="114.75" customHeight="1" x14ac:dyDescent="0.2">
      <c r="B134" s="147">
        <v>35801</v>
      </c>
      <c r="C134" s="166" t="s">
        <v>179</v>
      </c>
      <c r="D134" s="322">
        <v>1472140</v>
      </c>
      <c r="E134" s="486">
        <v>28076672</v>
      </c>
      <c r="F134" s="501">
        <f>D134+E134</f>
        <v>29548812</v>
      </c>
      <c r="G134" s="491">
        <v>5614274.2800000003</v>
      </c>
      <c r="H134" s="491">
        <v>5614274.2800000003</v>
      </c>
      <c r="I134" s="491">
        <v>5614274.2800000003</v>
      </c>
      <c r="J134" s="491">
        <v>4235329.72</v>
      </c>
      <c r="K134" s="491">
        <v>4235329.72</v>
      </c>
      <c r="L134" s="491">
        <v>4235329.72</v>
      </c>
      <c r="M134" s="491">
        <v>0</v>
      </c>
      <c r="N134" s="491">
        <v>0</v>
      </c>
      <c r="O134" s="491">
        <v>0</v>
      </c>
      <c r="P134" s="491">
        <v>0</v>
      </c>
      <c r="Q134" s="491">
        <v>0</v>
      </c>
      <c r="R134" s="491">
        <v>0</v>
      </c>
      <c r="S134" s="502">
        <f>SUM(G134:R134)</f>
        <v>29548811.999999996</v>
      </c>
      <c r="T134" s="497">
        <f>SUM(G134:R134)</f>
        <v>29548811.999999996</v>
      </c>
      <c r="U134" s="171">
        <v>0.56999999999999995</v>
      </c>
      <c r="V134" s="171">
        <v>0.43</v>
      </c>
      <c r="W134" s="171">
        <v>0</v>
      </c>
      <c r="X134" s="171">
        <v>0</v>
      </c>
      <c r="Y134" s="191"/>
      <c r="Z134" s="166" t="s">
        <v>187</v>
      </c>
      <c r="AA134" s="147" t="s">
        <v>108</v>
      </c>
    </row>
    <row r="135" spans="2:27" ht="20.25" customHeight="1" x14ac:dyDescent="0.2">
      <c r="B135" s="388"/>
      <c r="C135" s="388"/>
      <c r="D135" s="390"/>
      <c r="E135" s="390"/>
      <c r="F135" s="403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5"/>
      <c r="T135" s="405"/>
      <c r="U135" s="408"/>
      <c r="V135" s="408"/>
      <c r="W135" s="408"/>
      <c r="X135" s="408"/>
      <c r="Y135" s="392"/>
      <c r="Z135" s="388"/>
      <c r="AA135" s="391"/>
    </row>
    <row r="136" spans="2:27" ht="94.5" hidden="1" customHeight="1" x14ac:dyDescent="0.2">
      <c r="B136" s="146">
        <v>35901</v>
      </c>
      <c r="C136" s="166" t="s">
        <v>168</v>
      </c>
      <c r="D136" s="322">
        <v>0</v>
      </c>
      <c r="E136" s="317">
        <v>0</v>
      </c>
      <c r="F136" s="318">
        <f>D136+E136</f>
        <v>0</v>
      </c>
      <c r="G136" s="170">
        <v>0</v>
      </c>
      <c r="H136" s="170">
        <v>0</v>
      </c>
      <c r="I136" s="170">
        <v>0</v>
      </c>
      <c r="J136" s="170">
        <v>0</v>
      </c>
      <c r="K136" s="170">
        <v>0</v>
      </c>
      <c r="L136" s="170">
        <v>0</v>
      </c>
      <c r="M136" s="170">
        <v>0</v>
      </c>
      <c r="N136" s="170">
        <v>0</v>
      </c>
      <c r="O136" s="170">
        <v>0</v>
      </c>
      <c r="P136" s="170">
        <v>0</v>
      </c>
      <c r="Q136" s="170">
        <v>0</v>
      </c>
      <c r="R136" s="170">
        <v>0</v>
      </c>
      <c r="S136" s="183">
        <f>SUM(G136:R136)</f>
        <v>0</v>
      </c>
      <c r="T136" s="183"/>
      <c r="U136" s="179">
        <v>0</v>
      </c>
      <c r="V136" s="179">
        <v>0</v>
      </c>
      <c r="W136" s="179">
        <v>0</v>
      </c>
      <c r="X136" s="179">
        <v>0</v>
      </c>
      <c r="Y136" s="167"/>
      <c r="Z136" s="148" t="s">
        <v>171</v>
      </c>
      <c r="AA136" s="146" t="s">
        <v>108</v>
      </c>
    </row>
    <row r="137" spans="2:27" ht="20.25" hidden="1" x14ac:dyDescent="0.2">
      <c r="B137" s="281"/>
      <c r="C137" s="281"/>
      <c r="D137" s="283"/>
      <c r="E137" s="283"/>
      <c r="F137" s="354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4"/>
      <c r="T137" s="284"/>
      <c r="U137" s="343"/>
      <c r="V137" s="343"/>
      <c r="W137" s="343"/>
      <c r="X137" s="343"/>
      <c r="Y137" s="285"/>
      <c r="Z137" s="281"/>
      <c r="AA137" s="351"/>
    </row>
    <row r="138" spans="2:27" ht="18" x14ac:dyDescent="0.2">
      <c r="C138" s="117"/>
      <c r="D138" s="118"/>
      <c r="E138" s="108"/>
      <c r="F138" s="111"/>
      <c r="G138" s="119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26"/>
      <c r="T138" s="126"/>
      <c r="U138" s="116"/>
      <c r="V138" s="116"/>
      <c r="W138" s="116"/>
      <c r="X138" s="116"/>
      <c r="Y138" s="120"/>
    </row>
    <row r="139" spans="2:27" ht="133.5" customHeight="1" x14ac:dyDescent="0.2">
      <c r="B139" s="297">
        <v>3500</v>
      </c>
      <c r="C139" s="159" t="s">
        <v>56</v>
      </c>
      <c r="D139" s="348">
        <f>SUM(D134+D128+D126+D124+D122+D120+D114+D118)</f>
        <v>68930765</v>
      </c>
      <c r="E139" s="348">
        <f>SUM(E134+E128+E126+E124+E122+E120+E114+E118)</f>
        <v>66749439</v>
      </c>
      <c r="F139" s="348">
        <f>SUM(F134+F128+F126+F124+F122+F120+F114+F118)</f>
        <v>135680204</v>
      </c>
      <c r="G139" s="110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26"/>
      <c r="T139" s="126"/>
      <c r="U139" s="116"/>
      <c r="V139" s="116"/>
      <c r="W139" s="116"/>
      <c r="X139" s="116"/>
      <c r="AA139" s="106"/>
    </row>
    <row r="140" spans="2:27" ht="47.25" customHeight="1" x14ac:dyDescent="0.2">
      <c r="B140" s="94"/>
      <c r="C140" s="163"/>
      <c r="D140" s="175"/>
      <c r="E140" s="175"/>
      <c r="F140" s="175"/>
      <c r="G140" s="110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26"/>
      <c r="T140" s="126"/>
      <c r="U140" s="116"/>
      <c r="V140" s="116"/>
      <c r="W140" s="116"/>
      <c r="X140" s="116"/>
      <c r="AA140" s="106"/>
    </row>
    <row r="141" spans="2:27" ht="9" customHeight="1" x14ac:dyDescent="0.2">
      <c r="B141" s="94"/>
      <c r="C141" s="163"/>
      <c r="D141" s="175"/>
      <c r="E141" s="175"/>
      <c r="F141" s="175"/>
      <c r="G141" s="110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26"/>
      <c r="T141" s="126"/>
      <c r="U141" s="116"/>
      <c r="V141" s="116"/>
      <c r="W141" s="116"/>
      <c r="X141" s="116"/>
      <c r="AA141" s="106"/>
    </row>
    <row r="142" spans="2:27" ht="81.75" hidden="1" customHeight="1" x14ac:dyDescent="0.2">
      <c r="B142" s="94"/>
      <c r="C142" s="163"/>
      <c r="D142" s="175"/>
      <c r="E142" s="175"/>
      <c r="F142" s="175"/>
      <c r="G142" s="110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26"/>
      <c r="T142" s="126"/>
      <c r="U142" s="116"/>
      <c r="V142" s="116"/>
      <c r="W142" s="116"/>
      <c r="X142" s="116"/>
      <c r="AA142" s="106"/>
    </row>
    <row r="143" spans="2:27" ht="89.25" hidden="1" customHeight="1" x14ac:dyDescent="0.2">
      <c r="B143" s="94"/>
      <c r="C143" s="163"/>
      <c r="D143" s="175"/>
      <c r="E143" s="175"/>
      <c r="F143" s="175"/>
      <c r="G143" s="110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26"/>
      <c r="T143" s="126"/>
      <c r="U143" s="116"/>
      <c r="V143" s="116"/>
      <c r="W143" s="116"/>
      <c r="X143" s="116"/>
      <c r="AA143" s="106"/>
    </row>
    <row r="144" spans="2:27" ht="89.25" hidden="1" customHeight="1" x14ac:dyDescent="0.2">
      <c r="B144" s="94"/>
      <c r="C144" s="163"/>
      <c r="D144" s="175"/>
      <c r="E144" s="175"/>
      <c r="F144" s="175"/>
      <c r="G144" s="110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26"/>
      <c r="T144" s="126"/>
      <c r="U144" s="116"/>
      <c r="V144" s="116"/>
      <c r="W144" s="116"/>
      <c r="X144" s="116"/>
      <c r="AA144" s="106"/>
    </row>
    <row r="145" spans="2:27" ht="15" hidden="1" customHeight="1" x14ac:dyDescent="0.2">
      <c r="B145" s="94"/>
      <c r="C145" s="115"/>
      <c r="D145" s="110"/>
      <c r="E145" s="110"/>
      <c r="F145" s="110"/>
      <c r="G145" s="110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26"/>
      <c r="T145" s="126"/>
      <c r="U145" s="116"/>
      <c r="V145" s="116"/>
      <c r="W145" s="116"/>
      <c r="X145" s="116"/>
      <c r="AA145" s="106"/>
    </row>
    <row r="146" spans="2:27" ht="38.25" hidden="1" customHeight="1" x14ac:dyDescent="0.2">
      <c r="B146" s="94"/>
      <c r="C146" s="115"/>
      <c r="D146" s="110"/>
      <c r="E146" s="110"/>
      <c r="F146" s="110"/>
      <c r="G146" s="110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26"/>
      <c r="T146" s="126"/>
      <c r="U146" s="116"/>
      <c r="V146" s="116"/>
      <c r="W146" s="116"/>
      <c r="X146" s="116"/>
      <c r="AA146" s="106"/>
    </row>
    <row r="147" spans="2:27" ht="18" hidden="1" x14ac:dyDescent="0.2">
      <c r="B147" s="91"/>
      <c r="C147" s="91"/>
      <c r="D147" s="91"/>
      <c r="E147" s="91"/>
      <c r="F147" s="91"/>
      <c r="G147" s="525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27"/>
      <c r="T147" s="127"/>
      <c r="U147" s="109"/>
      <c r="V147" s="109"/>
      <c r="W147" s="109"/>
      <c r="X147" s="109"/>
      <c r="Y147" s="101"/>
      <c r="AA147" s="103"/>
    </row>
    <row r="148" spans="2:27" hidden="1" x14ac:dyDescent="0.2">
      <c r="D148" s="10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26"/>
      <c r="T148" s="126"/>
      <c r="AA148" s="103"/>
    </row>
    <row r="149" spans="2:27" hidden="1" x14ac:dyDescent="0.2">
      <c r="D149" s="10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26"/>
      <c r="T149" s="126"/>
      <c r="AA149" s="103"/>
    </row>
    <row r="150" spans="2:27" hidden="1" x14ac:dyDescent="0.2">
      <c r="D150" s="10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26"/>
      <c r="T150" s="126"/>
      <c r="AA150" s="103"/>
    </row>
    <row r="151" spans="2:27" hidden="1" x14ac:dyDescent="0.2">
      <c r="D151" s="10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26"/>
      <c r="T151" s="126"/>
      <c r="AA151" s="103"/>
    </row>
    <row r="152" spans="2:27" ht="58.5" customHeight="1" x14ac:dyDescent="0.2">
      <c r="D152" s="10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26"/>
      <c r="T152" s="126"/>
      <c r="AA152" s="103"/>
    </row>
    <row r="153" spans="2:27" ht="85.5" customHeight="1" x14ac:dyDescent="0.2">
      <c r="B153" s="557" t="s">
        <v>4</v>
      </c>
      <c r="C153" s="557" t="s">
        <v>5</v>
      </c>
      <c r="D153" s="561" t="s">
        <v>6</v>
      </c>
      <c r="E153" s="561" t="s">
        <v>7</v>
      </c>
      <c r="F153" s="549" t="s">
        <v>208</v>
      </c>
      <c r="G153" s="563" t="s">
        <v>98</v>
      </c>
      <c r="H153" s="564"/>
      <c r="I153" s="564"/>
      <c r="J153" s="564"/>
      <c r="K153" s="564"/>
      <c r="L153" s="564"/>
      <c r="M153" s="564"/>
      <c r="N153" s="564"/>
      <c r="O153" s="564"/>
      <c r="P153" s="564"/>
      <c r="Q153" s="564"/>
      <c r="R153" s="565"/>
      <c r="S153" s="176"/>
      <c r="T153" s="176"/>
      <c r="U153" s="566" t="s">
        <v>126</v>
      </c>
      <c r="V153" s="567"/>
      <c r="W153" s="567"/>
      <c r="X153" s="568"/>
      <c r="Y153" s="165" t="s">
        <v>100</v>
      </c>
      <c r="Z153" s="553" t="s">
        <v>87</v>
      </c>
      <c r="AA153" s="555" t="s">
        <v>97</v>
      </c>
    </row>
    <row r="154" spans="2:27" ht="20.25" x14ac:dyDescent="0.2">
      <c r="B154" s="558"/>
      <c r="C154" s="558"/>
      <c r="D154" s="562"/>
      <c r="E154" s="562"/>
      <c r="F154" s="550"/>
      <c r="G154" s="160" t="s">
        <v>88</v>
      </c>
      <c r="H154" s="160" t="s">
        <v>89</v>
      </c>
      <c r="I154" s="160" t="s">
        <v>118</v>
      </c>
      <c r="J154" s="160" t="s">
        <v>90</v>
      </c>
      <c r="K154" s="160" t="s">
        <v>119</v>
      </c>
      <c r="L154" s="160" t="s">
        <v>125</v>
      </c>
      <c r="M154" s="160" t="s">
        <v>120</v>
      </c>
      <c r="N154" s="160" t="s">
        <v>92</v>
      </c>
      <c r="O154" s="160" t="s">
        <v>93</v>
      </c>
      <c r="P154" s="160" t="s">
        <v>94</v>
      </c>
      <c r="Q154" s="160" t="s">
        <v>95</v>
      </c>
      <c r="R154" s="160" t="s">
        <v>96</v>
      </c>
      <c r="S154" s="177"/>
      <c r="T154" s="177"/>
      <c r="U154" s="162" t="s">
        <v>83</v>
      </c>
      <c r="V154" s="162" t="s">
        <v>84</v>
      </c>
      <c r="W154" s="162" t="s">
        <v>85</v>
      </c>
      <c r="X154" s="162" t="s">
        <v>86</v>
      </c>
      <c r="Y154" s="164"/>
      <c r="Z154" s="554"/>
      <c r="AA154" s="556"/>
    </row>
    <row r="155" spans="2:27" s="490" customFormat="1" ht="169.5" customHeight="1" x14ac:dyDescent="0.2">
      <c r="B155" s="508">
        <v>37104</v>
      </c>
      <c r="C155" s="509" t="s">
        <v>154</v>
      </c>
      <c r="D155" s="338">
        <v>0</v>
      </c>
      <c r="E155" s="494">
        <v>0</v>
      </c>
      <c r="F155" s="495">
        <f>D155+E155</f>
        <v>0</v>
      </c>
      <c r="G155" s="507">
        <v>0</v>
      </c>
      <c r="H155" s="507">
        <v>0</v>
      </c>
      <c r="I155" s="507">
        <v>0</v>
      </c>
      <c r="J155" s="507">
        <v>0</v>
      </c>
      <c r="K155" s="507">
        <v>0</v>
      </c>
      <c r="L155" s="507">
        <v>0</v>
      </c>
      <c r="M155" s="507">
        <v>0</v>
      </c>
      <c r="N155" s="507">
        <v>0</v>
      </c>
      <c r="O155" s="507">
        <v>0</v>
      </c>
      <c r="P155" s="507">
        <v>0</v>
      </c>
      <c r="Q155" s="507">
        <v>0</v>
      </c>
      <c r="R155" s="507">
        <v>0</v>
      </c>
      <c r="S155" s="496">
        <f>SUM(G155:R155)</f>
        <v>0</v>
      </c>
      <c r="T155" s="496"/>
      <c r="U155" s="171">
        <v>0</v>
      </c>
      <c r="V155" s="171">
        <v>0</v>
      </c>
      <c r="W155" s="171">
        <v>0</v>
      </c>
      <c r="X155" s="171">
        <v>0</v>
      </c>
      <c r="Y155" s="498"/>
      <c r="Z155" s="147" t="s">
        <v>150</v>
      </c>
      <c r="AA155" s="147" t="s">
        <v>108</v>
      </c>
    </row>
    <row r="156" spans="2:27" ht="23.25" x14ac:dyDescent="0.2">
      <c r="B156" s="451"/>
      <c r="C156" s="452"/>
      <c r="D156" s="453"/>
      <c r="E156" s="453"/>
      <c r="F156" s="454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  <c r="R156" s="456"/>
      <c r="S156" s="457"/>
      <c r="T156" s="457"/>
      <c r="U156" s="417"/>
      <c r="V156" s="417"/>
      <c r="W156" s="417"/>
      <c r="X156" s="417"/>
      <c r="Y156" s="458"/>
      <c r="Z156" s="459"/>
      <c r="AA156" s="459"/>
    </row>
    <row r="157" spans="2:27" s="490" customFormat="1" ht="176.25" customHeight="1" x14ac:dyDescent="0.2">
      <c r="B157" s="147">
        <v>37106</v>
      </c>
      <c r="C157" s="166" t="s">
        <v>155</v>
      </c>
      <c r="D157" s="322">
        <v>0</v>
      </c>
      <c r="E157" s="486">
        <v>0</v>
      </c>
      <c r="F157" s="501">
        <f>D157+E157</f>
        <v>0</v>
      </c>
      <c r="G157" s="507">
        <v>0</v>
      </c>
      <c r="H157" s="507">
        <v>0</v>
      </c>
      <c r="I157" s="507">
        <v>0</v>
      </c>
      <c r="J157" s="507">
        <v>0</v>
      </c>
      <c r="K157" s="507">
        <v>0</v>
      </c>
      <c r="L157" s="507">
        <v>0</v>
      </c>
      <c r="M157" s="507">
        <v>0</v>
      </c>
      <c r="N157" s="507">
        <v>0</v>
      </c>
      <c r="O157" s="507">
        <v>0</v>
      </c>
      <c r="P157" s="507">
        <v>0</v>
      </c>
      <c r="Q157" s="507">
        <v>0</v>
      </c>
      <c r="R157" s="507">
        <v>0</v>
      </c>
      <c r="S157" s="496">
        <f>SUM(G157:R157)</f>
        <v>0</v>
      </c>
      <c r="T157" s="496"/>
      <c r="U157" s="171">
        <v>0</v>
      </c>
      <c r="V157" s="171">
        <v>0</v>
      </c>
      <c r="W157" s="171">
        <v>0</v>
      </c>
      <c r="X157" s="171">
        <v>0</v>
      </c>
      <c r="Y157" s="191"/>
      <c r="Z157" s="147" t="s">
        <v>150</v>
      </c>
      <c r="AA157" s="147" t="s">
        <v>108</v>
      </c>
    </row>
    <row r="158" spans="2:27" ht="23.25" customHeight="1" x14ac:dyDescent="0.2">
      <c r="B158" s="410"/>
      <c r="C158" s="410"/>
      <c r="D158" s="413"/>
      <c r="E158" s="413"/>
      <c r="F158" s="414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6"/>
      <c r="T158" s="416"/>
      <c r="U158" s="417"/>
      <c r="V158" s="417"/>
      <c r="W158" s="417"/>
      <c r="X158" s="417"/>
      <c r="Y158" s="460"/>
      <c r="Z158" s="410"/>
      <c r="AA158" s="461"/>
    </row>
    <row r="159" spans="2:27" s="490" customFormat="1" ht="168" customHeight="1" x14ac:dyDescent="0.2">
      <c r="B159" s="147">
        <v>37204</v>
      </c>
      <c r="C159" s="166" t="s">
        <v>180</v>
      </c>
      <c r="D159" s="322">
        <v>0</v>
      </c>
      <c r="E159" s="486">
        <v>0</v>
      </c>
      <c r="F159" s="501">
        <f>D159+E159</f>
        <v>0</v>
      </c>
      <c r="G159" s="507">
        <v>0</v>
      </c>
      <c r="H159" s="507">
        <v>0</v>
      </c>
      <c r="I159" s="507">
        <v>0</v>
      </c>
      <c r="J159" s="507">
        <v>0</v>
      </c>
      <c r="K159" s="507">
        <v>0</v>
      </c>
      <c r="L159" s="507">
        <v>0</v>
      </c>
      <c r="M159" s="507">
        <v>0</v>
      </c>
      <c r="N159" s="507">
        <v>0</v>
      </c>
      <c r="O159" s="507">
        <v>0</v>
      </c>
      <c r="P159" s="507">
        <v>0</v>
      </c>
      <c r="Q159" s="507">
        <v>0</v>
      </c>
      <c r="R159" s="507">
        <v>0</v>
      </c>
      <c r="S159" s="496">
        <f>SUM(G159:R159)</f>
        <v>0</v>
      </c>
      <c r="T159" s="496"/>
      <c r="U159" s="171">
        <v>0</v>
      </c>
      <c r="V159" s="171">
        <v>0</v>
      </c>
      <c r="W159" s="171">
        <v>0</v>
      </c>
      <c r="X159" s="171">
        <v>0</v>
      </c>
      <c r="Y159" s="191"/>
      <c r="Z159" s="147" t="s">
        <v>150</v>
      </c>
      <c r="AA159" s="147" t="s">
        <v>108</v>
      </c>
    </row>
    <row r="160" spans="2:27" ht="26.25" customHeight="1" x14ac:dyDescent="0.2">
      <c r="B160" s="410"/>
      <c r="C160" s="410"/>
      <c r="D160" s="413"/>
      <c r="E160" s="413"/>
      <c r="F160" s="414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6"/>
      <c r="T160" s="416"/>
      <c r="U160" s="417"/>
      <c r="V160" s="417"/>
      <c r="W160" s="417"/>
      <c r="X160" s="417"/>
      <c r="Y160" s="460"/>
      <c r="Z160" s="410"/>
      <c r="AA160" s="461"/>
    </row>
    <row r="161" spans="2:27" s="490" customFormat="1" ht="145.5" customHeight="1" x14ac:dyDescent="0.2">
      <c r="B161" s="147">
        <v>37504</v>
      </c>
      <c r="C161" s="166" t="s">
        <v>160</v>
      </c>
      <c r="D161" s="322">
        <v>0</v>
      </c>
      <c r="E161" s="486">
        <v>0</v>
      </c>
      <c r="F161" s="501">
        <f>D161+E161</f>
        <v>0</v>
      </c>
      <c r="G161" s="507">
        <v>0</v>
      </c>
      <c r="H161" s="507">
        <v>0</v>
      </c>
      <c r="I161" s="507">
        <v>0</v>
      </c>
      <c r="J161" s="507">
        <v>0</v>
      </c>
      <c r="K161" s="507">
        <v>0</v>
      </c>
      <c r="L161" s="507">
        <v>0</v>
      </c>
      <c r="M161" s="507">
        <v>0</v>
      </c>
      <c r="N161" s="507">
        <v>0</v>
      </c>
      <c r="O161" s="507">
        <v>0</v>
      </c>
      <c r="P161" s="507">
        <v>0</v>
      </c>
      <c r="Q161" s="507">
        <v>0</v>
      </c>
      <c r="R161" s="507">
        <v>0</v>
      </c>
      <c r="S161" s="496">
        <f>SUM(G161:R161)</f>
        <v>0</v>
      </c>
      <c r="T161" s="496"/>
      <c r="U161" s="171">
        <v>0</v>
      </c>
      <c r="V161" s="171">
        <v>0</v>
      </c>
      <c r="W161" s="171">
        <v>0</v>
      </c>
      <c r="X161" s="171">
        <v>0</v>
      </c>
      <c r="Y161" s="191"/>
      <c r="Z161" s="147" t="s">
        <v>150</v>
      </c>
      <c r="AA161" s="147" t="s">
        <v>108</v>
      </c>
    </row>
    <row r="162" spans="2:27" ht="20.25" customHeight="1" x14ac:dyDescent="0.2">
      <c r="B162" s="410"/>
      <c r="C162" s="410"/>
      <c r="D162" s="413"/>
      <c r="E162" s="413"/>
      <c r="F162" s="414"/>
      <c r="G162" s="413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6"/>
      <c r="T162" s="416"/>
      <c r="U162" s="417"/>
      <c r="V162" s="417"/>
      <c r="W162" s="417"/>
      <c r="X162" s="417"/>
      <c r="Y162" s="460"/>
      <c r="Z162" s="410"/>
      <c r="AA162" s="461"/>
    </row>
    <row r="163" spans="2:27" s="490" customFormat="1" ht="148.5" customHeight="1" x14ac:dyDescent="0.2">
      <c r="B163" s="147">
        <v>37602</v>
      </c>
      <c r="C163" s="166" t="s">
        <v>161</v>
      </c>
      <c r="D163" s="322">
        <v>0</v>
      </c>
      <c r="E163" s="486">
        <v>0</v>
      </c>
      <c r="F163" s="501">
        <f>D163+E163</f>
        <v>0</v>
      </c>
      <c r="G163" s="507">
        <v>0</v>
      </c>
      <c r="H163" s="507">
        <v>0</v>
      </c>
      <c r="I163" s="507">
        <v>0</v>
      </c>
      <c r="J163" s="507">
        <v>0</v>
      </c>
      <c r="K163" s="507">
        <v>0</v>
      </c>
      <c r="L163" s="507">
        <v>0</v>
      </c>
      <c r="M163" s="507">
        <v>0</v>
      </c>
      <c r="N163" s="507">
        <v>0</v>
      </c>
      <c r="O163" s="507">
        <v>0</v>
      </c>
      <c r="P163" s="507">
        <v>0</v>
      </c>
      <c r="Q163" s="507">
        <v>0</v>
      </c>
      <c r="R163" s="507">
        <v>0</v>
      </c>
      <c r="S163" s="496">
        <f>SUM(G163:R163)</f>
        <v>0</v>
      </c>
      <c r="T163" s="496"/>
      <c r="U163" s="171">
        <v>0</v>
      </c>
      <c r="V163" s="171">
        <v>0</v>
      </c>
      <c r="W163" s="171">
        <v>0</v>
      </c>
      <c r="X163" s="171">
        <v>0</v>
      </c>
      <c r="Y163" s="191"/>
      <c r="Z163" s="147" t="s">
        <v>150</v>
      </c>
      <c r="AA163" s="147" t="s">
        <v>108</v>
      </c>
    </row>
    <row r="164" spans="2:27" ht="24" customHeight="1" x14ac:dyDescent="0.2">
      <c r="B164" s="410"/>
      <c r="C164" s="410"/>
      <c r="D164" s="415"/>
      <c r="E164" s="415"/>
      <c r="F164" s="415"/>
      <c r="G164" s="415"/>
      <c r="H164" s="415"/>
      <c r="I164" s="415"/>
      <c r="J164" s="415"/>
      <c r="K164" s="415"/>
      <c r="L164" s="415"/>
      <c r="M164" s="415"/>
      <c r="N164" s="415"/>
      <c r="O164" s="415"/>
      <c r="P164" s="415"/>
      <c r="Q164" s="415"/>
      <c r="R164" s="415"/>
      <c r="S164" s="416"/>
      <c r="T164" s="416"/>
      <c r="U164" s="417"/>
      <c r="V164" s="417"/>
      <c r="W164" s="417"/>
      <c r="X164" s="417"/>
      <c r="Y164" s="410"/>
      <c r="Z164" s="410"/>
      <c r="AA164" s="461"/>
    </row>
    <row r="165" spans="2:27" ht="18" x14ac:dyDescent="0.2">
      <c r="D165" s="107"/>
      <c r="E165" s="108"/>
      <c r="F165" s="114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26"/>
      <c r="T165" s="126"/>
      <c r="U165" s="109"/>
      <c r="V165" s="109"/>
      <c r="W165" s="109"/>
      <c r="X165" s="109"/>
      <c r="AA165" s="103"/>
    </row>
    <row r="166" spans="2:27" ht="18" x14ac:dyDescent="0.2"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26"/>
      <c r="T166" s="126"/>
      <c r="U166" s="109"/>
      <c r="V166" s="112"/>
      <c r="W166" s="112"/>
      <c r="X166" s="112"/>
      <c r="Y166" s="101"/>
      <c r="AA166" s="103"/>
    </row>
    <row r="167" spans="2:27" ht="96" customHeight="1" x14ac:dyDescent="0.2">
      <c r="B167" s="153">
        <v>3700</v>
      </c>
      <c r="C167" s="159" t="s">
        <v>153</v>
      </c>
      <c r="D167" s="345">
        <f>+D155+D157+D159+D161+D163</f>
        <v>0</v>
      </c>
      <c r="E167" s="345">
        <f>E155+E157+E159+E161+E163</f>
        <v>0</v>
      </c>
      <c r="F167" s="346">
        <f>F155+F157+F159+F161+F163</f>
        <v>0</v>
      </c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27"/>
      <c r="T167" s="127"/>
      <c r="U167" s="109"/>
      <c r="V167" s="109"/>
      <c r="W167" s="109"/>
      <c r="X167" s="109"/>
      <c r="Y167" s="101"/>
      <c r="AA167" s="103"/>
    </row>
    <row r="168" spans="2:27" ht="37.5" customHeight="1" x14ac:dyDescent="0.2">
      <c r="B168" s="94"/>
      <c r="C168" s="96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27"/>
      <c r="T168" s="127"/>
      <c r="U168" s="109"/>
      <c r="V168" s="109"/>
      <c r="W168" s="109"/>
      <c r="X168" s="109"/>
      <c r="Y168" s="101"/>
      <c r="AA168" s="103"/>
    </row>
    <row r="169" spans="2:27" ht="37.5" customHeight="1" x14ac:dyDescent="0.2">
      <c r="B169" s="94"/>
      <c r="C169" s="96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27"/>
      <c r="T169" s="127"/>
      <c r="U169" s="109"/>
      <c r="V169" s="109"/>
      <c r="W169" s="109"/>
      <c r="X169" s="109"/>
      <c r="Y169" s="101"/>
      <c r="AA169" s="103"/>
    </row>
    <row r="170" spans="2:27" ht="37.5" customHeight="1" x14ac:dyDescent="0.2">
      <c r="B170" s="94"/>
      <c r="C170" s="96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27"/>
      <c r="T170" s="127"/>
      <c r="U170" s="109"/>
      <c r="V170" s="109"/>
      <c r="W170" s="109"/>
      <c r="X170" s="109"/>
      <c r="Y170" s="101"/>
      <c r="AA170" s="103"/>
    </row>
    <row r="171" spans="2:27" ht="37.5" customHeight="1" x14ac:dyDescent="0.2">
      <c r="B171" s="94"/>
      <c r="C171" s="96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27"/>
      <c r="T171" s="127"/>
      <c r="U171" s="109"/>
      <c r="V171" s="109"/>
      <c r="W171" s="109"/>
      <c r="X171" s="109"/>
      <c r="Y171" s="101"/>
      <c r="AA171" s="103"/>
    </row>
    <row r="172" spans="2:27" ht="18" x14ac:dyDescent="0.2">
      <c r="B172" s="94"/>
      <c r="C172" s="96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27"/>
      <c r="T172" s="127"/>
      <c r="U172" s="109"/>
      <c r="V172" s="109"/>
      <c r="W172" s="109"/>
      <c r="X172" s="109"/>
      <c r="Y172" s="101"/>
      <c r="AA172" s="103"/>
    </row>
    <row r="173" spans="2:27" ht="43.5" customHeight="1" x14ac:dyDescent="0.2"/>
    <row r="174" spans="2:27" ht="90" customHeight="1" x14ac:dyDescent="0.2">
      <c r="B174" s="557" t="s">
        <v>4</v>
      </c>
      <c r="C174" s="557" t="s">
        <v>5</v>
      </c>
      <c r="D174" s="561" t="s">
        <v>6</v>
      </c>
      <c r="E174" s="561" t="s">
        <v>7</v>
      </c>
      <c r="F174" s="549" t="s">
        <v>208</v>
      </c>
      <c r="G174" s="563" t="s">
        <v>98</v>
      </c>
      <c r="H174" s="564"/>
      <c r="I174" s="564"/>
      <c r="J174" s="564"/>
      <c r="K174" s="564"/>
      <c r="L174" s="564"/>
      <c r="M174" s="564"/>
      <c r="N174" s="564"/>
      <c r="O174" s="564"/>
      <c r="P174" s="564"/>
      <c r="Q174" s="564"/>
      <c r="R174" s="565"/>
      <c r="S174" s="176"/>
      <c r="T174" s="176"/>
      <c r="U174" s="566" t="s">
        <v>126</v>
      </c>
      <c r="V174" s="567"/>
      <c r="W174" s="567"/>
      <c r="X174" s="568"/>
      <c r="Y174" s="165" t="s">
        <v>100</v>
      </c>
      <c r="Z174" s="553" t="s">
        <v>87</v>
      </c>
      <c r="AA174" s="555" t="s">
        <v>97</v>
      </c>
    </row>
    <row r="175" spans="2:27" ht="45" customHeight="1" x14ac:dyDescent="0.2">
      <c r="B175" s="558"/>
      <c r="C175" s="558"/>
      <c r="D175" s="562"/>
      <c r="E175" s="562"/>
      <c r="F175" s="550"/>
      <c r="G175" s="160" t="s">
        <v>88</v>
      </c>
      <c r="H175" s="160" t="s">
        <v>89</v>
      </c>
      <c r="I175" s="160" t="s">
        <v>118</v>
      </c>
      <c r="J175" s="160" t="s">
        <v>90</v>
      </c>
      <c r="K175" s="160" t="s">
        <v>119</v>
      </c>
      <c r="L175" s="160" t="s">
        <v>125</v>
      </c>
      <c r="M175" s="160" t="s">
        <v>120</v>
      </c>
      <c r="N175" s="160" t="s">
        <v>92</v>
      </c>
      <c r="O175" s="160" t="s">
        <v>93</v>
      </c>
      <c r="P175" s="160" t="s">
        <v>94</v>
      </c>
      <c r="Q175" s="160" t="s">
        <v>95</v>
      </c>
      <c r="R175" s="160" t="s">
        <v>96</v>
      </c>
      <c r="S175" s="177"/>
      <c r="T175" s="177"/>
      <c r="U175" s="162" t="s">
        <v>83</v>
      </c>
      <c r="V175" s="162" t="s">
        <v>84</v>
      </c>
      <c r="W175" s="162" t="s">
        <v>85</v>
      </c>
      <c r="X175" s="162" t="s">
        <v>86</v>
      </c>
      <c r="Y175" s="164"/>
      <c r="Z175" s="554"/>
      <c r="AA175" s="556"/>
    </row>
    <row r="176" spans="2:27" ht="20.25" hidden="1" x14ac:dyDescent="0.2">
      <c r="B176" s="355"/>
      <c r="C176" s="355"/>
      <c r="D176" s="356"/>
      <c r="E176" s="356"/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8"/>
      <c r="T176" s="358"/>
      <c r="U176" s="359"/>
      <c r="V176" s="359"/>
      <c r="W176" s="359"/>
      <c r="X176" s="359"/>
      <c r="Y176" s="360"/>
      <c r="Z176" s="361"/>
      <c r="AA176" s="360"/>
    </row>
    <row r="177" spans="2:27" s="92" customFormat="1" ht="63" hidden="1" customHeight="1" x14ac:dyDescent="0.25">
      <c r="B177" s="168">
        <v>38201</v>
      </c>
      <c r="C177" s="169" t="s">
        <v>169</v>
      </c>
      <c r="D177" s="141">
        <v>0</v>
      </c>
      <c r="E177" s="140">
        <v>0</v>
      </c>
      <c r="F177" s="339">
        <f>D177+E177</f>
        <v>0</v>
      </c>
      <c r="G177" s="342">
        <v>0</v>
      </c>
      <c r="H177" s="342">
        <v>0</v>
      </c>
      <c r="I177" s="342">
        <v>0</v>
      </c>
      <c r="J177" s="342">
        <v>0</v>
      </c>
      <c r="K177" s="342">
        <v>0</v>
      </c>
      <c r="L177" s="342">
        <v>0</v>
      </c>
      <c r="M177" s="342">
        <v>0</v>
      </c>
      <c r="N177" s="342">
        <v>0</v>
      </c>
      <c r="O177" s="342">
        <v>0</v>
      </c>
      <c r="P177" s="342">
        <v>0</v>
      </c>
      <c r="Q177" s="342">
        <v>0</v>
      </c>
      <c r="R177" s="342">
        <v>0</v>
      </c>
      <c r="S177" s="183">
        <f>SUM(G177:R177)</f>
        <v>0</v>
      </c>
      <c r="T177" s="183"/>
      <c r="U177" s="179">
        <v>0</v>
      </c>
      <c r="V177" s="179">
        <v>0</v>
      </c>
      <c r="W177" s="179">
        <v>0</v>
      </c>
      <c r="X177" s="179">
        <v>0</v>
      </c>
      <c r="Y177" s="164"/>
      <c r="Z177" s="197" t="s">
        <v>150</v>
      </c>
      <c r="AA177" s="172" t="s">
        <v>108</v>
      </c>
    </row>
    <row r="178" spans="2:27" s="92" customFormat="1" ht="23.25" hidden="1" x14ac:dyDescent="0.25">
      <c r="B178" s="355"/>
      <c r="C178" s="355"/>
      <c r="D178" s="356"/>
      <c r="E178" s="356"/>
      <c r="F178" s="362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  <c r="R178" s="385"/>
      <c r="S178" s="358"/>
      <c r="T178" s="358"/>
      <c r="U178" s="359"/>
      <c r="V178" s="359"/>
      <c r="W178" s="359"/>
      <c r="X178" s="359"/>
      <c r="Y178" s="360"/>
      <c r="Z178" s="361"/>
      <c r="AA178" s="360"/>
    </row>
    <row r="179" spans="2:27" s="505" customFormat="1" ht="74.25" customHeight="1" x14ac:dyDescent="0.25">
      <c r="B179" s="493">
        <v>38301</v>
      </c>
      <c r="C179" s="250" t="s">
        <v>163</v>
      </c>
      <c r="D179" s="141">
        <v>25000</v>
      </c>
      <c r="E179" s="506">
        <v>0</v>
      </c>
      <c r="F179" s="495">
        <f>D179+E179</f>
        <v>25000</v>
      </c>
      <c r="G179" s="507">
        <v>0</v>
      </c>
      <c r="H179" s="507">
        <v>0</v>
      </c>
      <c r="I179" s="507">
        <v>0</v>
      </c>
      <c r="J179" s="507">
        <v>8333.3333333333339</v>
      </c>
      <c r="K179" s="507">
        <v>8333.3333333333339</v>
      </c>
      <c r="L179" s="507">
        <v>8333.3333333333339</v>
      </c>
      <c r="M179" s="507">
        <v>0</v>
      </c>
      <c r="N179" s="507">
        <v>0</v>
      </c>
      <c r="O179" s="507">
        <v>0</v>
      </c>
      <c r="P179" s="507">
        <v>0</v>
      </c>
      <c r="Q179" s="507">
        <v>0</v>
      </c>
      <c r="R179" s="507">
        <v>0</v>
      </c>
      <c r="S179" s="496">
        <f>SUM(G179:R179)</f>
        <v>25000</v>
      </c>
      <c r="T179" s="496"/>
      <c r="U179" s="171">
        <v>0</v>
      </c>
      <c r="V179" s="171">
        <v>1</v>
      </c>
      <c r="W179" s="171">
        <v>0</v>
      </c>
      <c r="X179" s="171">
        <v>0</v>
      </c>
      <c r="Y179" s="498"/>
      <c r="Z179" s="147" t="s">
        <v>150</v>
      </c>
      <c r="AA179" s="147" t="s">
        <v>108</v>
      </c>
    </row>
    <row r="180" spans="2:27" s="92" customFormat="1" ht="15.75" x14ac:dyDescent="0.25">
      <c r="B180" s="462"/>
      <c r="C180" s="462"/>
      <c r="D180" s="463"/>
      <c r="E180" s="463"/>
      <c r="F180" s="464"/>
      <c r="G180" s="465"/>
      <c r="H180" s="465"/>
      <c r="I180" s="465"/>
      <c r="J180" s="465"/>
      <c r="K180" s="465"/>
      <c r="L180" s="465"/>
      <c r="M180" s="465"/>
      <c r="N180" s="465"/>
      <c r="O180" s="465"/>
      <c r="P180" s="465"/>
      <c r="Q180" s="465"/>
      <c r="R180" s="465"/>
      <c r="S180" s="466"/>
      <c r="T180" s="466"/>
      <c r="U180" s="467"/>
      <c r="V180" s="467"/>
      <c r="W180" s="467"/>
      <c r="X180" s="467"/>
      <c r="Y180" s="468"/>
      <c r="Z180" s="469"/>
      <c r="AA180" s="468"/>
    </row>
    <row r="181" spans="2:27" s="92" customFormat="1" x14ac:dyDescent="0.25">
      <c r="F181" s="276"/>
      <c r="S181" s="124"/>
      <c r="T181" s="124"/>
    </row>
    <row r="182" spans="2:27" s="92" customFormat="1" ht="63.75" customHeight="1" x14ac:dyDescent="0.25">
      <c r="B182" s="153">
        <v>3800</v>
      </c>
      <c r="C182" s="159" t="s">
        <v>162</v>
      </c>
      <c r="D182" s="312">
        <f>+D177+D179</f>
        <v>25000</v>
      </c>
      <c r="E182" s="312">
        <f>+E177+E179</f>
        <v>0</v>
      </c>
      <c r="F182" s="313">
        <f>+F177+F179</f>
        <v>25000</v>
      </c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27"/>
      <c r="T182" s="127"/>
      <c r="U182" s="109"/>
      <c r="V182" s="109"/>
      <c r="W182" s="109"/>
      <c r="X182" s="109"/>
      <c r="Y182" s="101"/>
      <c r="AA182" s="103"/>
    </row>
    <row r="183" spans="2:27" ht="18" x14ac:dyDescent="0.2">
      <c r="B183" s="94"/>
      <c r="C183" s="96"/>
      <c r="D183" s="121"/>
      <c r="E183" s="121"/>
      <c r="F183" s="121"/>
      <c r="G183" s="110"/>
    </row>
    <row r="184" spans="2:27" ht="18" x14ac:dyDescent="0.2">
      <c r="B184" s="94"/>
      <c r="C184" s="96"/>
      <c r="D184" s="121"/>
      <c r="E184" s="121"/>
      <c r="F184" s="121"/>
      <c r="G184" s="110"/>
    </row>
    <row r="185" spans="2:27" ht="18" x14ac:dyDescent="0.2">
      <c r="B185" s="94"/>
      <c r="C185" s="96"/>
      <c r="D185" s="121"/>
      <c r="E185" s="121"/>
      <c r="F185" s="121"/>
      <c r="G185" s="110"/>
    </row>
    <row r="186" spans="2:27" ht="18" x14ac:dyDescent="0.2">
      <c r="B186" s="94"/>
      <c r="C186" s="96"/>
      <c r="D186" s="121"/>
      <c r="E186" s="121"/>
      <c r="F186" s="121"/>
      <c r="G186" s="110"/>
    </row>
    <row r="187" spans="2:27" ht="95.25" customHeight="1" x14ac:dyDescent="0.2">
      <c r="B187" s="557" t="s">
        <v>4</v>
      </c>
      <c r="C187" s="557" t="s">
        <v>5</v>
      </c>
      <c r="D187" s="561" t="s">
        <v>6</v>
      </c>
      <c r="E187" s="561" t="s">
        <v>7</v>
      </c>
      <c r="F187" s="549" t="s">
        <v>208</v>
      </c>
      <c r="G187" s="563" t="s">
        <v>98</v>
      </c>
      <c r="H187" s="564"/>
      <c r="I187" s="564"/>
      <c r="J187" s="564"/>
      <c r="K187" s="564"/>
      <c r="L187" s="564"/>
      <c r="M187" s="564"/>
      <c r="N187" s="564"/>
      <c r="O187" s="564"/>
      <c r="P187" s="564"/>
      <c r="Q187" s="564"/>
      <c r="R187" s="565"/>
      <c r="S187" s="176"/>
      <c r="T187" s="176"/>
      <c r="U187" s="566" t="s">
        <v>126</v>
      </c>
      <c r="V187" s="567"/>
      <c r="W187" s="567"/>
      <c r="X187" s="568"/>
      <c r="Y187" s="165" t="s">
        <v>100</v>
      </c>
      <c r="Z187" s="553" t="s">
        <v>87</v>
      </c>
      <c r="AA187" s="555" t="s">
        <v>97</v>
      </c>
    </row>
    <row r="188" spans="2:27" ht="66" customHeight="1" x14ac:dyDescent="0.2">
      <c r="B188" s="558"/>
      <c r="C188" s="558"/>
      <c r="D188" s="562"/>
      <c r="E188" s="562"/>
      <c r="F188" s="550"/>
      <c r="G188" s="160" t="s">
        <v>88</v>
      </c>
      <c r="H188" s="160" t="s">
        <v>89</v>
      </c>
      <c r="I188" s="160" t="s">
        <v>118</v>
      </c>
      <c r="J188" s="160" t="s">
        <v>90</v>
      </c>
      <c r="K188" s="160" t="s">
        <v>119</v>
      </c>
      <c r="L188" s="160" t="s">
        <v>125</v>
      </c>
      <c r="M188" s="160" t="s">
        <v>120</v>
      </c>
      <c r="N188" s="160" t="s">
        <v>92</v>
      </c>
      <c r="O188" s="160" t="s">
        <v>93</v>
      </c>
      <c r="P188" s="160" t="s">
        <v>94</v>
      </c>
      <c r="Q188" s="160" t="s">
        <v>95</v>
      </c>
      <c r="R188" s="160" t="s">
        <v>96</v>
      </c>
      <c r="S188" s="177"/>
      <c r="T188" s="177"/>
      <c r="U188" s="162" t="s">
        <v>83</v>
      </c>
      <c r="V188" s="162" t="s">
        <v>84</v>
      </c>
      <c r="W188" s="162" t="s">
        <v>85</v>
      </c>
      <c r="X188" s="162" t="s">
        <v>86</v>
      </c>
      <c r="Y188" s="164"/>
      <c r="Z188" s="554"/>
      <c r="AA188" s="556"/>
    </row>
    <row r="189" spans="2:27" s="490" customFormat="1" ht="68.25" customHeight="1" x14ac:dyDescent="0.2">
      <c r="B189" s="493">
        <v>39202</v>
      </c>
      <c r="C189" s="250" t="s">
        <v>71</v>
      </c>
      <c r="D189" s="338">
        <v>200000</v>
      </c>
      <c r="E189" s="338">
        <v>0</v>
      </c>
      <c r="F189" s="495">
        <f>D189+E189</f>
        <v>200000</v>
      </c>
      <c r="G189" s="494">
        <v>66666.666666666672</v>
      </c>
      <c r="H189" s="494">
        <v>66666.666666666672</v>
      </c>
      <c r="I189" s="494">
        <v>66666.666666666672</v>
      </c>
      <c r="J189" s="494">
        <v>0</v>
      </c>
      <c r="K189" s="494">
        <v>0</v>
      </c>
      <c r="L189" s="494">
        <v>0</v>
      </c>
      <c r="M189" s="494">
        <v>0</v>
      </c>
      <c r="N189" s="494">
        <v>0</v>
      </c>
      <c r="O189" s="494">
        <v>0</v>
      </c>
      <c r="P189" s="494">
        <v>0</v>
      </c>
      <c r="Q189" s="494">
        <v>0</v>
      </c>
      <c r="R189" s="494">
        <v>0</v>
      </c>
      <c r="S189" s="496">
        <f>SUM(G189:R189)</f>
        <v>200000</v>
      </c>
      <c r="T189" s="497">
        <f>SUM(G189:R189)</f>
        <v>200000</v>
      </c>
      <c r="U189" s="171">
        <v>1</v>
      </c>
      <c r="V189" s="171">
        <v>0</v>
      </c>
      <c r="W189" s="171">
        <v>0</v>
      </c>
      <c r="X189" s="171">
        <v>0</v>
      </c>
      <c r="Y189" s="510"/>
      <c r="Z189" s="200" t="s">
        <v>211</v>
      </c>
      <c r="AA189" s="510" t="s">
        <v>108</v>
      </c>
    </row>
    <row r="190" spans="2:27" ht="16.5" customHeight="1" x14ac:dyDescent="0.2">
      <c r="B190" s="470"/>
      <c r="C190" s="470"/>
      <c r="D190" s="471"/>
      <c r="E190" s="471"/>
      <c r="F190" s="472"/>
      <c r="G190" s="473"/>
      <c r="H190" s="473"/>
      <c r="I190" s="473"/>
      <c r="J190" s="473"/>
      <c r="K190" s="473"/>
      <c r="L190" s="473"/>
      <c r="M190" s="473"/>
      <c r="N190" s="473"/>
      <c r="O190" s="473"/>
      <c r="P190" s="473"/>
      <c r="Q190" s="473"/>
      <c r="R190" s="473"/>
      <c r="S190" s="474"/>
      <c r="T190" s="474"/>
      <c r="U190" s="475"/>
      <c r="V190" s="475"/>
      <c r="W190" s="475"/>
      <c r="X190" s="475"/>
      <c r="Y190" s="435"/>
      <c r="Z190" s="476"/>
      <c r="AA190" s="435"/>
    </row>
    <row r="191" spans="2:27" ht="66.75" hidden="1" customHeight="1" x14ac:dyDescent="0.2">
      <c r="B191" s="168">
        <v>39202</v>
      </c>
      <c r="C191" s="169" t="s">
        <v>71</v>
      </c>
      <c r="D191" s="338">
        <v>0</v>
      </c>
      <c r="E191" s="337">
        <v>0</v>
      </c>
      <c r="F191" s="339">
        <v>0</v>
      </c>
      <c r="G191" s="342">
        <v>8334</v>
      </c>
      <c r="H191" s="342">
        <v>8334</v>
      </c>
      <c r="I191" s="342">
        <v>8334</v>
      </c>
      <c r="J191" s="342">
        <v>8334</v>
      </c>
      <c r="K191" s="342">
        <v>8333</v>
      </c>
      <c r="L191" s="342">
        <v>8333</v>
      </c>
      <c r="M191" s="342">
        <v>8333</v>
      </c>
      <c r="N191" s="342">
        <v>8333</v>
      </c>
      <c r="O191" s="342">
        <v>8333</v>
      </c>
      <c r="P191" s="342">
        <v>8333</v>
      </c>
      <c r="Q191" s="342">
        <v>8333</v>
      </c>
      <c r="R191" s="342">
        <v>8333</v>
      </c>
      <c r="S191" s="183">
        <f>SUM(G191:R191)</f>
        <v>100000</v>
      </c>
      <c r="T191" s="183"/>
      <c r="U191" s="179">
        <v>0.25</v>
      </c>
      <c r="V191" s="179">
        <v>0.25</v>
      </c>
      <c r="W191" s="179">
        <v>0.25</v>
      </c>
      <c r="X191" s="179">
        <v>0.25</v>
      </c>
      <c r="Y191" s="172"/>
      <c r="Z191" s="197" t="s">
        <v>150</v>
      </c>
      <c r="AA191" s="172" t="s">
        <v>108</v>
      </c>
    </row>
    <row r="192" spans="2:27" ht="23.25" hidden="1" x14ac:dyDescent="0.2">
      <c r="B192" s="363"/>
      <c r="C192" s="363"/>
      <c r="D192" s="364"/>
      <c r="E192" s="364"/>
      <c r="F192" s="365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66"/>
      <c r="T192" s="366"/>
      <c r="U192" s="367"/>
      <c r="V192" s="367"/>
      <c r="W192" s="367"/>
      <c r="X192" s="367"/>
      <c r="Y192" s="344"/>
      <c r="Z192" s="368"/>
      <c r="AA192" s="344"/>
    </row>
    <row r="193" spans="2:27" s="92" customFormat="1" ht="94.5" hidden="1" customHeight="1" x14ac:dyDescent="0.25">
      <c r="B193" s="168">
        <v>39801</v>
      </c>
      <c r="C193" s="169" t="s">
        <v>189</v>
      </c>
      <c r="D193" s="338">
        <v>0</v>
      </c>
      <c r="E193" s="337">
        <v>0</v>
      </c>
      <c r="F193" s="339">
        <f>D193+E193</f>
        <v>0</v>
      </c>
      <c r="G193" s="170">
        <v>0</v>
      </c>
      <c r="H193" s="170">
        <v>0</v>
      </c>
      <c r="I193" s="170">
        <v>0</v>
      </c>
      <c r="J193" s="170">
        <v>0</v>
      </c>
      <c r="K193" s="170">
        <v>0</v>
      </c>
      <c r="L193" s="170">
        <v>0</v>
      </c>
      <c r="M193" s="170">
        <v>0</v>
      </c>
      <c r="N193" s="170">
        <v>0</v>
      </c>
      <c r="O193" s="170">
        <v>0</v>
      </c>
      <c r="P193" s="170">
        <v>0</v>
      </c>
      <c r="Q193" s="170">
        <v>0</v>
      </c>
      <c r="R193" s="170">
        <v>0</v>
      </c>
      <c r="S193" s="382">
        <f>SUM(G193:R193)</f>
        <v>0</v>
      </c>
      <c r="T193" s="382"/>
      <c r="U193" s="179">
        <v>0</v>
      </c>
      <c r="V193" s="179">
        <v>0</v>
      </c>
      <c r="W193" s="179">
        <v>0</v>
      </c>
      <c r="X193" s="179">
        <v>0</v>
      </c>
      <c r="Y193" s="164"/>
      <c r="Z193" s="197"/>
      <c r="AA193" s="172"/>
    </row>
    <row r="194" spans="2:27" s="92" customFormat="1" ht="20.25" hidden="1" x14ac:dyDescent="0.25">
      <c r="B194" s="363"/>
      <c r="C194" s="363"/>
      <c r="D194" s="364"/>
      <c r="E194" s="364"/>
      <c r="F194" s="369"/>
      <c r="G194" s="370"/>
      <c r="H194" s="370"/>
      <c r="I194" s="370"/>
      <c r="J194" s="370"/>
      <c r="K194" s="370"/>
      <c r="L194" s="370"/>
      <c r="M194" s="370"/>
      <c r="N194" s="370"/>
      <c r="O194" s="370"/>
      <c r="P194" s="370"/>
      <c r="Q194" s="370"/>
      <c r="R194" s="370"/>
      <c r="S194" s="371"/>
      <c r="T194" s="371"/>
      <c r="U194" s="372"/>
      <c r="V194" s="372"/>
      <c r="W194" s="372"/>
      <c r="X194" s="372"/>
      <c r="Y194" s="373"/>
      <c r="Z194" s="374"/>
      <c r="AA194" s="373"/>
    </row>
    <row r="195" spans="2:27" s="92" customFormat="1" ht="20.25" x14ac:dyDescent="0.25">
      <c r="B195" s="129"/>
      <c r="C195" s="129"/>
      <c r="D195" s="129"/>
      <c r="E195" s="129"/>
      <c r="F195" s="130"/>
      <c r="S195" s="124"/>
      <c r="T195" s="124"/>
    </row>
    <row r="196" spans="2:27" s="92" customFormat="1" ht="52.5" customHeight="1" x14ac:dyDescent="0.25">
      <c r="B196" s="153">
        <v>3900</v>
      </c>
      <c r="C196" s="159" t="s">
        <v>60</v>
      </c>
      <c r="D196" s="348">
        <f>D189</f>
        <v>200000</v>
      </c>
      <c r="E196" s="348">
        <f t="shared" ref="E196:F196" si="0">E189</f>
        <v>0</v>
      </c>
      <c r="F196" s="348">
        <f t="shared" si="0"/>
        <v>200000</v>
      </c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27"/>
      <c r="T196" s="127"/>
      <c r="U196" s="109"/>
      <c r="V196" s="109"/>
      <c r="W196" s="109"/>
      <c r="X196" s="109"/>
      <c r="Y196" s="101"/>
      <c r="AA196" s="103"/>
    </row>
    <row r="197" spans="2:27" x14ac:dyDescent="0.2">
      <c r="B197" s="91"/>
      <c r="C197" s="91"/>
      <c r="D197" s="91"/>
      <c r="E197" s="91"/>
      <c r="F197" s="91"/>
    </row>
    <row r="198" spans="2:27" x14ac:dyDescent="0.2">
      <c r="B198" s="91"/>
      <c r="C198" s="91"/>
      <c r="D198" s="91"/>
      <c r="E198" s="91"/>
      <c r="F198" s="91"/>
    </row>
    <row r="199" spans="2:27" ht="63.75" customHeight="1" x14ac:dyDescent="0.2">
      <c r="B199" s="148" t="s">
        <v>30</v>
      </c>
      <c r="C199" s="540" t="s">
        <v>159</v>
      </c>
      <c r="D199" s="541">
        <f>D196+D182+D167+D139+D107+D90+D57+D20</f>
        <v>124107695</v>
      </c>
      <c r="E199" s="541">
        <f>E196+E182+E167+E139+E107+E90+E57+E20</f>
        <v>203935134</v>
      </c>
      <c r="F199" s="541">
        <f>F196+F182+F167+F139+F107+F90+F57+F20</f>
        <v>328042829</v>
      </c>
    </row>
    <row r="200" spans="2:27" x14ac:dyDescent="0.2">
      <c r="C200" s="98"/>
    </row>
    <row r="201" spans="2:27" ht="15.75" thickBot="1" x14ac:dyDescent="0.25">
      <c r="C201" s="98"/>
    </row>
    <row r="202" spans="2:27" ht="109.5" customHeight="1" thickBot="1" x14ac:dyDescent="0.25">
      <c r="C202" s="607" t="s">
        <v>217</v>
      </c>
      <c r="D202" s="607"/>
      <c r="E202" s="522"/>
      <c r="F202" s="347">
        <f>D199+E199</f>
        <v>328042829</v>
      </c>
    </row>
    <row r="205" spans="2:27" ht="30" x14ac:dyDescent="0.2">
      <c r="C205" s="582" t="s">
        <v>149</v>
      </c>
      <c r="D205" s="583"/>
      <c r="E205" s="584">
        <f>CAPITULO_2000_23!C148</f>
        <v>5340000</v>
      </c>
      <c r="F205" s="585"/>
    </row>
    <row r="206" spans="2:27" ht="30" x14ac:dyDescent="0.2">
      <c r="C206" s="582" t="s">
        <v>73</v>
      </c>
      <c r="D206" s="583"/>
      <c r="E206" s="584">
        <f>CAPITULO_2000_23!D148</f>
        <v>183180754</v>
      </c>
      <c r="F206" s="585"/>
    </row>
    <row r="207" spans="2:27" ht="30" x14ac:dyDescent="0.2">
      <c r="C207" s="590" t="s">
        <v>76</v>
      </c>
      <c r="D207" s="591"/>
      <c r="E207" s="605">
        <f>SUM(E205:F206)</f>
        <v>188520754</v>
      </c>
      <c r="F207" s="606"/>
    </row>
    <row r="208" spans="2:27" ht="20.25" x14ac:dyDescent="0.2">
      <c r="C208" s="99"/>
      <c r="D208" s="99"/>
      <c r="E208" s="128"/>
      <c r="F208" s="129"/>
    </row>
    <row r="209" spans="3:6" s="91" customFormat="1" ht="30" x14ac:dyDescent="0.2">
      <c r="C209" s="582" t="s">
        <v>74</v>
      </c>
      <c r="D209" s="583"/>
      <c r="E209" s="584">
        <f>D199</f>
        <v>124107695</v>
      </c>
      <c r="F209" s="585"/>
    </row>
    <row r="210" spans="3:6" s="91" customFormat="1" ht="30" x14ac:dyDescent="0.2">
      <c r="C210" s="582" t="s">
        <v>75</v>
      </c>
      <c r="D210" s="583"/>
      <c r="E210" s="584">
        <f>E199</f>
        <v>203935134</v>
      </c>
      <c r="F210" s="585"/>
    </row>
    <row r="211" spans="3:6" s="91" customFormat="1" ht="30" x14ac:dyDescent="0.2">
      <c r="C211" s="586" t="s">
        <v>77</v>
      </c>
      <c r="D211" s="587"/>
      <c r="E211" s="588">
        <f>SUM(E209:F210)</f>
        <v>328042829</v>
      </c>
      <c r="F211" s="589"/>
    </row>
    <row r="212" spans="3:6" s="91" customFormat="1" ht="20.25" x14ac:dyDescent="0.2">
      <c r="C212" s="99"/>
      <c r="D212" s="99"/>
      <c r="E212" s="128"/>
      <c r="F212" s="130"/>
    </row>
    <row r="213" spans="3:6" s="91" customFormat="1" ht="20.25" hidden="1" x14ac:dyDescent="0.2">
      <c r="C213" s="99"/>
      <c r="D213" s="99"/>
      <c r="E213" s="128"/>
      <c r="F213" s="130"/>
    </row>
    <row r="214" spans="3:6" s="91" customFormat="1" ht="27.75" hidden="1" x14ac:dyDescent="0.2">
      <c r="C214" s="596" t="s">
        <v>156</v>
      </c>
      <c r="D214" s="597"/>
      <c r="E214" s="598">
        <f>+E201</f>
        <v>0</v>
      </c>
      <c r="F214" s="599"/>
    </row>
    <row r="215" spans="3:6" s="91" customFormat="1" ht="27.75" hidden="1" x14ac:dyDescent="0.2">
      <c r="C215" s="596" t="s">
        <v>157</v>
      </c>
      <c r="D215" s="597"/>
      <c r="E215" s="598">
        <v>0</v>
      </c>
      <c r="F215" s="599"/>
    </row>
    <row r="216" spans="3:6" s="91" customFormat="1" ht="27.75" hidden="1" x14ac:dyDescent="0.2">
      <c r="C216" s="600" t="s">
        <v>158</v>
      </c>
      <c r="D216" s="601"/>
      <c r="E216" s="602">
        <f>SUM(E214:F215)</f>
        <v>0</v>
      </c>
      <c r="F216" s="603"/>
    </row>
    <row r="217" spans="3:6" s="91" customFormat="1" ht="23.25" hidden="1" x14ac:dyDescent="0.2">
      <c r="C217" s="294"/>
      <c r="D217" s="294"/>
      <c r="E217" s="295"/>
      <c r="F217" s="296"/>
    </row>
    <row r="218" spans="3:6" s="91" customFormat="1" ht="30" x14ac:dyDescent="0.2">
      <c r="C218" s="604" t="s">
        <v>214</v>
      </c>
      <c r="D218" s="604"/>
      <c r="E218" s="584">
        <v>209219158</v>
      </c>
      <c r="F218" s="585"/>
    </row>
    <row r="219" spans="3:6" s="91" customFormat="1" ht="30" x14ac:dyDescent="0.2">
      <c r="C219" s="590" t="s">
        <v>215</v>
      </c>
      <c r="D219" s="591"/>
      <c r="E219" s="605">
        <f>SUM(E218)</f>
        <v>209219158</v>
      </c>
      <c r="F219" s="606"/>
    </row>
    <row r="220" spans="3:6" s="91" customFormat="1" ht="23.25" x14ac:dyDescent="0.2">
      <c r="C220" s="294"/>
      <c r="D220" s="294"/>
      <c r="E220" s="295"/>
      <c r="F220" s="296"/>
    </row>
    <row r="221" spans="3:6" s="91" customFormat="1" ht="30" x14ac:dyDescent="0.2">
      <c r="C221" s="582" t="s">
        <v>181</v>
      </c>
      <c r="D221" s="583"/>
      <c r="E221" s="584">
        <f>+E205+E209</f>
        <v>129447695</v>
      </c>
      <c r="F221" s="585"/>
    </row>
    <row r="222" spans="3:6" s="91" customFormat="1" ht="30" x14ac:dyDescent="0.2">
      <c r="C222" s="582" t="s">
        <v>182</v>
      </c>
      <c r="D222" s="583"/>
      <c r="E222" s="584">
        <f>+E206+E210+E219</f>
        <v>596335046</v>
      </c>
      <c r="F222" s="585"/>
    </row>
    <row r="223" spans="3:6" s="91" customFormat="1" ht="20.25" x14ac:dyDescent="0.2">
      <c r="C223" s="131"/>
      <c r="D223" s="131"/>
      <c r="E223" s="132"/>
      <c r="F223" s="132"/>
    </row>
    <row r="224" spans="3:6" s="91" customFormat="1" ht="65.25" customHeight="1" x14ac:dyDescent="0.2">
      <c r="C224" s="592" t="s">
        <v>216</v>
      </c>
      <c r="D224" s="593"/>
      <c r="E224" s="594">
        <f>E207+E211+E219</f>
        <v>725782741</v>
      </c>
      <c r="F224" s="595"/>
    </row>
  </sheetData>
  <mergeCells count="101">
    <mergeCell ref="U2:X2"/>
    <mergeCell ref="Z2:Z3"/>
    <mergeCell ref="G63:R63"/>
    <mergeCell ref="U63:X63"/>
    <mergeCell ref="Z63:Z64"/>
    <mergeCell ref="AA2:AA3"/>
    <mergeCell ref="B40:B41"/>
    <mergeCell ref="C40:C41"/>
    <mergeCell ref="D40:D41"/>
    <mergeCell ref="E40:E41"/>
    <mergeCell ref="F40:F41"/>
    <mergeCell ref="G40:R40"/>
    <mergeCell ref="U40:X40"/>
    <mergeCell ref="Z40:Z41"/>
    <mergeCell ref="AA40:AA41"/>
    <mergeCell ref="B2:B3"/>
    <mergeCell ref="C2:C3"/>
    <mergeCell ref="D2:D3"/>
    <mergeCell ref="E2:E3"/>
    <mergeCell ref="F2:F3"/>
    <mergeCell ref="G2:R2"/>
    <mergeCell ref="AA63:AA64"/>
    <mergeCell ref="B63:B64"/>
    <mergeCell ref="C63:C64"/>
    <mergeCell ref="B94:B95"/>
    <mergeCell ref="C94:C95"/>
    <mergeCell ref="D94:D95"/>
    <mergeCell ref="E94:E95"/>
    <mergeCell ref="F94:F95"/>
    <mergeCell ref="G94:R94"/>
    <mergeCell ref="U94:X94"/>
    <mergeCell ref="Z94:Z95"/>
    <mergeCell ref="AA94:AA95"/>
    <mergeCell ref="D63:D64"/>
    <mergeCell ref="E63:E64"/>
    <mergeCell ref="F63:F64"/>
    <mergeCell ref="G112:R112"/>
    <mergeCell ref="G174:R174"/>
    <mergeCell ref="U174:X174"/>
    <mergeCell ref="Z174:Z175"/>
    <mergeCell ref="AA174:AA175"/>
    <mergeCell ref="U112:X112"/>
    <mergeCell ref="Z112:Z113"/>
    <mergeCell ref="AA112:AA113"/>
    <mergeCell ref="AA153:AA154"/>
    <mergeCell ref="B112:B113"/>
    <mergeCell ref="C112:C113"/>
    <mergeCell ref="D112:D113"/>
    <mergeCell ref="E112:E113"/>
    <mergeCell ref="F112:F113"/>
    <mergeCell ref="E207:F207"/>
    <mergeCell ref="F174:F175"/>
    <mergeCell ref="U187:X187"/>
    <mergeCell ref="Z187:Z188"/>
    <mergeCell ref="D153:D154"/>
    <mergeCell ref="C153:C154"/>
    <mergeCell ref="B153:B154"/>
    <mergeCell ref="Z153:Z154"/>
    <mergeCell ref="U153:X153"/>
    <mergeCell ref="G153:R153"/>
    <mergeCell ref="F153:F154"/>
    <mergeCell ref="E153:E154"/>
    <mergeCell ref="AA187:AA188"/>
    <mergeCell ref="B187:B188"/>
    <mergeCell ref="C187:C188"/>
    <mergeCell ref="D187:D188"/>
    <mergeCell ref="E187:E188"/>
    <mergeCell ref="F187:F188"/>
    <mergeCell ref="G187:R187"/>
    <mergeCell ref="C202:D202"/>
    <mergeCell ref="B174:B175"/>
    <mergeCell ref="C174:C175"/>
    <mergeCell ref="D174:D175"/>
    <mergeCell ref="E174:E175"/>
    <mergeCell ref="C221:D221"/>
    <mergeCell ref="E221:F221"/>
    <mergeCell ref="C222:D222"/>
    <mergeCell ref="E222:F222"/>
    <mergeCell ref="C224:D224"/>
    <mergeCell ref="E224:F224"/>
    <mergeCell ref="C214:D214"/>
    <mergeCell ref="E214:F214"/>
    <mergeCell ref="C215:D215"/>
    <mergeCell ref="E215:F215"/>
    <mergeCell ref="C216:D216"/>
    <mergeCell ref="E216:F216"/>
    <mergeCell ref="C218:D218"/>
    <mergeCell ref="C219:D219"/>
    <mergeCell ref="E218:F218"/>
    <mergeCell ref="E219:F219"/>
    <mergeCell ref="C209:D209"/>
    <mergeCell ref="E209:F209"/>
    <mergeCell ref="C210:D210"/>
    <mergeCell ref="E210:F210"/>
    <mergeCell ref="C211:D211"/>
    <mergeCell ref="E211:F211"/>
    <mergeCell ref="C205:D205"/>
    <mergeCell ref="E205:F205"/>
    <mergeCell ref="C206:D206"/>
    <mergeCell ref="E206:F206"/>
    <mergeCell ref="C207:D207"/>
  </mergeCells>
  <printOptions horizontalCentered="1"/>
  <pageMargins left="0.23622047244094491" right="0.15748031496062992" top="0.78740157480314965" bottom="0.78740157480314965" header="0.51181102362204722" footer="0.31496062992125984"/>
  <pageSetup scale="20" fitToHeight="0" orientation="landscape" r:id="rId1"/>
  <headerFooter>
    <oddHeader>&amp;L&amp;18&amp;G&amp;C&amp;"Arial,Negrita"&amp;20INSTITUTO NACIONAL DE REHABILITACIÓN&amp;"Arial,Normal"
SUBDIRECCIÓN DE COMPRAS Y SUMINISTROS 
DEPARTAMENTO DE ADQUISICIONES
&amp;"Arial,Negrita"PROGRAMA ANUAL DE ADQUISICIONES, ARRENDAMIENTOS Y SERVICIOS 2023
CAPITULO 3000</oddHeader>
    <oddFooter>&amp;C&amp;16&amp;P&amp;R&amp;"Arial,Negrita"&amp;18
PROGRAMA ANUAL DE ADQUISICIONES 2023/SCS/CPR</oddFooter>
  </headerFooter>
  <rowBreaks count="6" manualBreakCount="6">
    <brk id="37" max="16383" man="1"/>
    <brk id="60" max="16383" man="1"/>
    <brk id="92" max="16383" man="1"/>
    <brk id="110" max="16383" man="1"/>
    <brk id="140" max="16383" man="1"/>
    <brk id="16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2000</vt:lpstr>
      <vt:lpstr>Hoja4</vt:lpstr>
      <vt:lpstr>3000</vt:lpstr>
      <vt:lpstr>CAPITULO_2000_23</vt:lpstr>
      <vt:lpstr>CAPITULO_3000_23</vt:lpstr>
      <vt:lpstr>CAPITULO_2000_23!Área_de_impresión</vt:lpstr>
      <vt:lpstr>CAPITULO_3000_23!Área_de_impresión</vt:lpstr>
    </vt:vector>
  </TitlesOfParts>
  <Company>INR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aacosta</dc:creator>
  <cp:lastModifiedBy>Cristhian Puentes Ramirez</cp:lastModifiedBy>
  <cp:lastPrinted>2023-02-01T00:31:08Z</cp:lastPrinted>
  <dcterms:created xsi:type="dcterms:W3CDTF">2011-01-14T18:16:40Z</dcterms:created>
  <dcterms:modified xsi:type="dcterms:W3CDTF">2023-02-01T00:32:22Z</dcterms:modified>
</cp:coreProperties>
</file>